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3" activeTab="0"/>
  </bookViews>
  <sheets>
    <sheet name="readme" sheetId="1" r:id="rId1"/>
    <sheet name="summary estimates" sheetId="2" r:id="rId2"/>
    <sheet name="ARMIS lines" sheetId="3" r:id="rId3"/>
    <sheet name="compare TRP to RD" sheetId="4" r:id="rId4"/>
    <sheet name="TRP lines" sheetId="5" r:id="rId5"/>
    <sheet name="RD CL lines" sheetId="6" r:id="rId6"/>
  </sheets>
  <definedNames/>
  <calcPr fullCalcOnLoad="1"/>
</workbook>
</file>

<file path=xl/sharedStrings.xml><?xml version="1.0" encoding="utf-8"?>
<sst xmlns="http://schemas.openxmlformats.org/spreadsheetml/2006/main" count="330" uniqueCount="120">
  <si>
    <t>U.S. West – Qwest wireline, switched-access telephone lines, 1991-2008</t>
  </si>
  <si>
    <t>For analysis relevant to these data, see</t>
  </si>
  <si>
    <t>http://purplemotes.net/2009/11/15/trends-in-categories-of-fixed-line-telephone-service/</t>
  </si>
  <si>
    <t>The sources for the data in this workbook are FCC public tariff data.  See:</t>
  </si>
  <si>
    <t>http://galbithink.org/telcos/price-cap-review-dataset.htm</t>
  </si>
  <si>
    <t>http://galbithink.org/telcos/uswest-qwest/uswest-qwest-rates-readme.htm</t>
  </si>
  <si>
    <t>The data in this workbook are unofficial and non-authoritative.</t>
  </si>
  <si>
    <t>Verify and validate these data as appropriate for your particular uses.</t>
  </si>
  <si>
    <t xml:space="preserve">These spreadsheets are available in an Excel workbook at: </t>
  </si>
  <si>
    <t>http://galbithink.org/telcos/uswest-qwest/uswest-qwest-telephone-lines.xls</t>
  </si>
  <si>
    <t xml:space="preserve"> </t>
  </si>
  <si>
    <t>Data compiled by Douglas Galbi</t>
  </si>
  <si>
    <t>http://purplemotes.net</t>
  </si>
  <si>
    <t>US West-Qwest fixed-line, switched-access telephone lines</t>
  </si>
  <si>
    <t>Summary best estimates (see data and formulas below for details)</t>
  </si>
  <si>
    <t>residential line categories</t>
  </si>
  <si>
    <t>business line categories</t>
  </si>
  <si>
    <t>demand year</t>
  </si>
  <si>
    <t>residential</t>
  </si>
  <si>
    <t>residential - primary</t>
  </si>
  <si>
    <t>residential - nonprimary</t>
  </si>
  <si>
    <t>residential lifeline (low-cost)</t>
  </si>
  <si>
    <t>business</t>
  </si>
  <si>
    <t>single-line business (SLB)</t>
  </si>
  <si>
    <t>multi-line business (inc. Centrex)</t>
  </si>
  <si>
    <t>Centrex</t>
  </si>
  <si>
    <t>per year growth</t>
  </si>
  <si>
    <t>residential non-primary line growth, 1997-2001</t>
  </si>
  <si>
    <t>residential primary line growth, 1997-2001</t>
  </si>
  <si>
    <t>residential non-primary line growth, 2001-2008</t>
  </si>
  <si>
    <t>residential primary line growth, 2001-2008</t>
  </si>
  <si>
    <t>per year change 1999/1991</t>
  </si>
  <si>
    <t>per year change 2008/1999</t>
  </si>
  <si>
    <t>Comparisons and estimates</t>
  </si>
  <si>
    <t>LL-rd</t>
  </si>
  <si>
    <t>LL-trp</t>
  </si>
  <si>
    <t>LL-ar</t>
  </si>
  <si>
    <t>LL-est</t>
  </si>
  <si>
    <t>SLB-rd</t>
  </si>
  <si>
    <t>SLB-ar</t>
  </si>
  <si>
    <t>SLB-est</t>
  </si>
  <si>
    <t>Res-rd</t>
  </si>
  <si>
    <t>PRes-ar</t>
  </si>
  <si>
    <t>Res-SLB-rd</t>
  </si>
  <si>
    <t>Res/PRes-LL-SLB-rd</t>
  </si>
  <si>
    <t>LL-Res-NPR-ar</t>
  </si>
  <si>
    <t>NPR-BRI-rd</t>
  </si>
  <si>
    <t>NPR-ar</t>
  </si>
  <si>
    <t>BRI-est</t>
  </si>
  <si>
    <t>NPR-BRI-est</t>
  </si>
  <si>
    <t>Pres-est</t>
  </si>
  <si>
    <t>Res-est</t>
  </si>
  <si>
    <t>MLB-ar-est</t>
  </si>
  <si>
    <t>MLB-Centrex-PRI-rd</t>
  </si>
  <si>
    <t>ARMIS line counts (yearly units)</t>
  </si>
  <si>
    <t>year</t>
  </si>
  <si>
    <t>total</t>
  </si>
  <si>
    <t>Lifeline</t>
  </si>
  <si>
    <t>MLB-non-payphone</t>
  </si>
  <si>
    <t>MLB-payphone</t>
  </si>
  <si>
    <t>Nres</t>
  </si>
  <si>
    <t>Pres</t>
  </si>
  <si>
    <t>SLB</t>
  </si>
  <si>
    <t>uncategorized</t>
  </si>
  <si>
    <t>Rate detail line counts (yearly units)</t>
  </si>
  <si>
    <t>LL</t>
  </si>
  <si>
    <t>MLB</t>
  </si>
  <si>
    <t>MLB-Centrex-PRI</t>
  </si>
  <si>
    <t>MLB-PRI</t>
  </si>
  <si>
    <t>NPR-BRI</t>
  </si>
  <si>
    <t>ARes</t>
  </si>
  <si>
    <t>Res-LL-SLB</t>
  </si>
  <si>
    <t>ARes-SLB</t>
  </si>
  <si>
    <t>TRP RTE line counts (yearly units)</t>
  </si>
  <si>
    <t>MLB-PRI-Centrex</t>
  </si>
  <si>
    <t>PR-SLB</t>
  </si>
  <si>
    <t>PR-SLB-LL</t>
  </si>
  <si>
    <t>Rate detail line counts (monthly units)</t>
  </si>
  <si>
    <t>filing year</t>
  </si>
  <si>
    <t>Res</t>
  </si>
  <si>
    <t>Res-SLB</t>
  </si>
  <si>
    <t>TRP RTE line counts (monthly units)</t>
  </si>
  <si>
    <t>ARMIS data on US West-Qwest switched access telephone lines</t>
  </si>
  <si>
    <t>For ARMIS, see</t>
  </si>
  <si>
    <t>http://www.fcc.gov/wcb/armis/</t>
  </si>
  <si>
    <t>A convenient compilation of ARMIS switched-access line data by state for US West-Qwest is available at:</t>
  </si>
  <si>
    <t>http://galbithink.org/telcos/uswest-qwest/usw armis lines.txt</t>
  </si>
  <si>
    <t>lifeline (low-cost lines)</t>
  </si>
  <si>
    <t>multi-line business: non-payphone</t>
  </si>
  <si>
    <t>multi-line business: payphone</t>
  </si>
  <si>
    <t>single-line business</t>
  </si>
  <si>
    <t>uncategorized lines</t>
  </si>
  <si>
    <t>Comparison between US West-Qwest TRP and Rate Detail switched access line counts</t>
  </si>
  <si>
    <t>TRP RTE line counts relative to Rate Detail (RD) line counts</t>
  </si>
  <si>
    <t>multiline business (MLB) and primary-rate ISDN (PRI)</t>
  </si>
  <si>
    <t>multi-line busines (MLB), primary-rate ISDN (PRI), and Centrex</t>
  </si>
  <si>
    <t>non-primary residential (NPR) and basic-rate ISDN (BRI)</t>
  </si>
  <si>
    <t>primary residential (PR), single-line business (SLB), and lifeline (LL)</t>
  </si>
  <si>
    <t>primary residential (PR) and single-line business (SLB)</t>
  </si>
  <si>
    <t>lifeline (LL)</t>
  </si>
  <si>
    <t>MLB-Centrex-PRI (summed)</t>
  </si>
  <si>
    <t>US West-Qwest switched access lines, as reported in TRPs</t>
  </si>
  <si>
    <t>Source:</t>
  </si>
  <si>
    <t>in monthly units</t>
  </si>
  <si>
    <t>basket</t>
  </si>
  <si>
    <t>cat1</t>
  </si>
  <si>
    <t>common line</t>
  </si>
  <si>
    <t>EUCL</t>
  </si>
  <si>
    <t>PICC</t>
  </si>
  <si>
    <t>marketing</t>
  </si>
  <si>
    <t>EU</t>
  </si>
  <si>
    <t>trunking</t>
  </si>
  <si>
    <t>traffic sensitive</t>
  </si>
  <si>
    <t>Note:</t>
  </si>
  <si>
    <t>line counts anomalous; rates zero, revenue zero for these lines</t>
  </si>
  <si>
    <t>1998+</t>
  </si>
  <si>
    <t>Centrex counts reflect discounting (1/9 if 9 or over) – see 47 CFR 69.153(e)</t>
  </si>
  <si>
    <t>http://edocket.access.gpo.gov/cfr_2008/octqtr/47cfr69.153.htm</t>
  </si>
  <si>
    <t>US West-Qwest  switched-access line counts, as reported in the rate detail, common line basket</t>
  </si>
  <si>
    <t>http://galbithink.org/telcos/uswest-qwest/usw cl rd.txt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</si>
</sst>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%"/>
    <numFmt numFmtId="167" formatCode="0%"/>
    <numFmt numFmtId="168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165" fontId="0" fillId="0" borderId="0" xfId="0" applyNumberFormat="1" applyFont="1" applyBorder="1" applyAlignment="1">
      <alignment wrapText="1"/>
    </xf>
    <xf numFmtId="167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7" sqref="A7"/>
    </sheetView>
  </sheetViews>
  <sheetFormatPr defaultColWidth="12.57421875" defaultRowHeight="12.75"/>
  <cols>
    <col min="1" max="1" width="94.00390625" style="0" customWidth="1"/>
    <col min="2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9" ht="12.75">
      <c r="A9" t="s">
        <v>6</v>
      </c>
    </row>
    <row r="10" ht="12.75">
      <c r="A10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9.140625" defaultRowHeight="12.75"/>
  <cols>
    <col min="1" max="1" width="11.00390625" style="1" customWidth="1"/>
    <col min="2" max="3" width="13.00390625" style="2" customWidth="1"/>
    <col min="4" max="4" width="10.140625" style="2" customWidth="1"/>
    <col min="5" max="10" width="13.00390625" style="2" customWidth="1"/>
    <col min="11" max="11" width="15.421875" style="2" customWidth="1"/>
    <col min="12" max="12" width="14.421875" style="2" customWidth="1"/>
    <col min="13" max="13" width="15.7109375" style="1" customWidth="1"/>
    <col min="14" max="14" width="12.8515625" style="1" customWidth="1"/>
    <col min="15" max="15" width="11.421875" style="2" customWidth="1"/>
    <col min="16" max="16" width="9.140625" style="2" customWidth="1"/>
    <col min="17" max="17" width="10.8515625" style="2" customWidth="1"/>
    <col min="18" max="18" width="11.140625" style="2" customWidth="1"/>
    <col min="19" max="19" width="11.28125" style="1" customWidth="1"/>
    <col min="20" max="20" width="13.28125" style="1" customWidth="1"/>
    <col min="21" max="16384" width="9.00390625" style="1" customWidth="1"/>
  </cols>
  <sheetData>
    <row r="1" spans="1:7" ht="12.75" customHeight="1">
      <c r="A1" s="3" t="s">
        <v>13</v>
      </c>
      <c r="B1" s="3"/>
      <c r="C1" s="3"/>
      <c r="D1" s="3"/>
      <c r="E1" s="3"/>
      <c r="F1" s="3"/>
      <c r="G1" s="3"/>
    </row>
    <row r="3" spans="1:5" ht="12.75" customHeight="1">
      <c r="A3" s="3" t="s">
        <v>14</v>
      </c>
      <c r="B3" s="3"/>
      <c r="C3" s="3"/>
      <c r="D3" s="3"/>
      <c r="E3" s="3"/>
    </row>
    <row r="4" spans="2:8" ht="12.75" customHeight="1">
      <c r="B4" s="4" t="s">
        <v>15</v>
      </c>
      <c r="C4" s="4"/>
      <c r="D4" s="4"/>
      <c r="E4" s="4"/>
      <c r="F4" s="4" t="s">
        <v>16</v>
      </c>
      <c r="G4" s="4"/>
      <c r="H4" s="4"/>
    </row>
    <row r="5" spans="1:19" ht="36.75">
      <c r="A5" s="1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K5" s="2" t="s">
        <v>26</v>
      </c>
      <c r="M5" s="2"/>
      <c r="O5" s="1"/>
      <c r="S5" s="2"/>
    </row>
    <row r="6" spans="1:19" ht="12.75" customHeight="1">
      <c r="A6" s="1">
        <v>1991</v>
      </c>
      <c r="B6" s="2">
        <f>S35+E35</f>
        <v>9121630.188947218</v>
      </c>
      <c r="E6" s="2">
        <f>E35</f>
        <v>196163</v>
      </c>
      <c r="F6" s="2">
        <f>G6+H6</f>
        <v>3545717</v>
      </c>
      <c r="G6" s="2">
        <f>H35</f>
        <v>336857.8110527832</v>
      </c>
      <c r="H6" s="2">
        <f>T35</f>
        <v>3208859.1889472166</v>
      </c>
      <c r="K6" s="5">
        <f>(D16/D12)^0.25-1</f>
        <v>0.09935297789251218</v>
      </c>
      <c r="L6" s="6" t="s">
        <v>27</v>
      </c>
      <c r="M6" s="6"/>
      <c r="N6" s="6"/>
      <c r="O6" s="6"/>
      <c r="S6" s="2"/>
    </row>
    <row r="7" spans="1:19" ht="12.75" customHeight="1">
      <c r="A7" s="1">
        <v>1992</v>
      </c>
      <c r="B7" s="2">
        <f>S36+E36</f>
        <v>9343422.307358606</v>
      </c>
      <c r="E7" s="2">
        <f>E36</f>
        <v>211907</v>
      </c>
      <c r="F7" s="2">
        <f>G7+H7</f>
        <v>3620949</v>
      </c>
      <c r="G7" s="2">
        <f>H36</f>
        <v>342246.6926413949</v>
      </c>
      <c r="H7" s="2">
        <f>T36</f>
        <v>3278702.307358605</v>
      </c>
      <c r="K7" s="5">
        <f>(C16/C12)^0.25-1</f>
        <v>-0.004474472990977807</v>
      </c>
      <c r="L7" s="6" t="s">
        <v>28</v>
      </c>
      <c r="M7" s="6"/>
      <c r="N7" s="6"/>
      <c r="O7" s="6"/>
      <c r="S7" s="2"/>
    </row>
    <row r="8" spans="1:19" ht="12.75">
      <c r="A8" s="1">
        <v>1993</v>
      </c>
      <c r="B8" s="2">
        <f>S37+E37</f>
        <v>9582434</v>
      </c>
      <c r="E8" s="2">
        <f>E37</f>
        <v>227899</v>
      </c>
      <c r="F8" s="2">
        <f>G8+H8</f>
        <v>3813686</v>
      </c>
      <c r="G8" s="2">
        <f>H37</f>
        <v>347721.7828433242</v>
      </c>
      <c r="H8" s="2">
        <f>T37</f>
        <v>3465964.2171566756</v>
      </c>
      <c r="K8" s="5"/>
      <c r="L8" s="6"/>
      <c r="M8" s="6"/>
      <c r="N8" s="6"/>
      <c r="O8" s="6"/>
      <c r="S8" s="2"/>
    </row>
    <row r="9" spans="1:19" ht="12.75" customHeight="1">
      <c r="A9" s="1">
        <v>1994</v>
      </c>
      <c r="B9" s="2">
        <f>S38+E38</f>
        <v>9899652</v>
      </c>
      <c r="E9" s="2">
        <f>E38</f>
        <v>236645</v>
      </c>
      <c r="F9" s="2">
        <f>G9+H9</f>
        <v>3991646</v>
      </c>
      <c r="G9" s="2">
        <f>H38</f>
        <v>348385</v>
      </c>
      <c r="H9" s="2">
        <f>T38</f>
        <v>3643261</v>
      </c>
      <c r="K9" s="5">
        <f>(D23/D16)^(1/7)-1</f>
        <v>-0.13889188740146863</v>
      </c>
      <c r="L9" s="6" t="s">
        <v>29</v>
      </c>
      <c r="M9" s="6"/>
      <c r="N9" s="6"/>
      <c r="O9" s="6"/>
      <c r="S9" s="2"/>
    </row>
    <row r="10" spans="1:19" ht="12.75" customHeight="1">
      <c r="A10" s="1">
        <v>1995</v>
      </c>
      <c r="B10" s="2">
        <f>S39+E39</f>
        <v>10156935.455695806</v>
      </c>
      <c r="E10" s="2">
        <f>E39</f>
        <v>234705</v>
      </c>
      <c r="F10" s="2">
        <f>G10+H10</f>
        <v>4193911.1276375274</v>
      </c>
      <c r="G10" s="2">
        <f>H39</f>
        <v>358936.1276375274</v>
      </c>
      <c r="H10" s="2">
        <f>T39</f>
        <v>3834975</v>
      </c>
      <c r="K10" s="5">
        <f>(C23/C16)^(1/7)-1</f>
        <v>-0.061983834096403734</v>
      </c>
      <c r="L10" s="6" t="s">
        <v>30</v>
      </c>
      <c r="M10" s="6"/>
      <c r="N10" s="6"/>
      <c r="O10" s="6"/>
      <c r="S10" s="2"/>
    </row>
    <row r="11" spans="1:19" ht="12.75">
      <c r="A11" s="1">
        <v>1996</v>
      </c>
      <c r="B11" s="2">
        <f>S40+E40</f>
        <v>10505356.204629935</v>
      </c>
      <c r="E11" s="2">
        <f>E40</f>
        <v>227861</v>
      </c>
      <c r="F11" s="2">
        <f>G11+H11</f>
        <v>4602673.795370065</v>
      </c>
      <c r="G11" s="2">
        <f>H40</f>
        <v>354783.79537006473</v>
      </c>
      <c r="H11" s="2">
        <f>T40</f>
        <v>4247890</v>
      </c>
      <c r="K11" s="5"/>
      <c r="L11" s="6"/>
      <c r="M11" s="6"/>
      <c r="N11" s="6"/>
      <c r="O11" s="6"/>
      <c r="S11" s="2"/>
    </row>
    <row r="12" spans="1:19" ht="12.75">
      <c r="A12" s="1">
        <v>1997</v>
      </c>
      <c r="B12" s="2">
        <f>S41+E41</f>
        <v>10978837.691413235</v>
      </c>
      <c r="C12" s="2">
        <f>R41</f>
        <v>9529935.691413235</v>
      </c>
      <c r="D12" s="2">
        <f>Q41</f>
        <v>1240788</v>
      </c>
      <c r="E12" s="2">
        <f>E41</f>
        <v>208114</v>
      </c>
      <c r="F12" s="2">
        <f>G12+H12</f>
        <v>5087160.308586765</v>
      </c>
      <c r="G12" s="2">
        <f>H41</f>
        <v>418271.3085867646</v>
      </c>
      <c r="H12" s="2">
        <f>T41</f>
        <v>4668889</v>
      </c>
      <c r="I12" s="2">
        <f>C85</f>
        <v>791727</v>
      </c>
      <c r="K12" s="5"/>
      <c r="M12" s="2"/>
      <c r="O12" s="1"/>
      <c r="S12" s="2"/>
    </row>
    <row r="13" spans="1:19" ht="12.75">
      <c r="A13" s="1">
        <v>1998</v>
      </c>
      <c r="B13" s="2">
        <f>S42+E42</f>
        <v>11329900.316488942</v>
      </c>
      <c r="C13" s="2">
        <f>R42</f>
        <v>9584505.316488942</v>
      </c>
      <c r="D13" s="2">
        <f>Q42</f>
        <v>1538794</v>
      </c>
      <c r="E13" s="2">
        <f>E42</f>
        <v>206601</v>
      </c>
      <c r="F13" s="2">
        <f>G13+H13</f>
        <v>5400550.683511058</v>
      </c>
      <c r="G13" s="2">
        <f>H42</f>
        <v>441081.68351105816</v>
      </c>
      <c r="H13" s="2">
        <f>T42</f>
        <v>4959469</v>
      </c>
      <c r="I13" s="2">
        <f>C86</f>
        <v>1212004.5</v>
      </c>
      <c r="M13" s="2"/>
      <c r="O13" s="1"/>
      <c r="S13" s="2"/>
    </row>
    <row r="14" spans="1:19" ht="12.75">
      <c r="A14" s="1">
        <v>1999</v>
      </c>
      <c r="B14" s="2">
        <f>S43+E43</f>
        <v>11835446.310519971</v>
      </c>
      <c r="C14" s="2">
        <f>R43</f>
        <v>9838766.6464949</v>
      </c>
      <c r="D14" s="2">
        <f>Q43</f>
        <v>1767141.5</v>
      </c>
      <c r="E14" s="2">
        <f>E43</f>
        <v>229538.16402507096</v>
      </c>
      <c r="F14" s="2">
        <f>G14+H14</f>
        <v>5654239.189480029</v>
      </c>
      <c r="G14" s="2">
        <f>H43</f>
        <v>302852.1894800293</v>
      </c>
      <c r="H14" s="2">
        <f>T43</f>
        <v>5351387</v>
      </c>
      <c r="I14" s="2">
        <f>C87</f>
        <v>1121960</v>
      </c>
      <c r="M14" s="2"/>
      <c r="O14" s="1"/>
      <c r="S14" s="2"/>
    </row>
    <row r="15" spans="1:19" ht="12.75">
      <c r="A15" s="1">
        <v>2000</v>
      </c>
      <c r="B15" s="2">
        <f>S44+E44</f>
        <v>11608711.44009788</v>
      </c>
      <c r="C15" s="2">
        <f>R44</f>
        <v>9495934.157464458</v>
      </c>
      <c r="D15" s="2">
        <f>Q44</f>
        <v>1864141</v>
      </c>
      <c r="E15" s="2">
        <f>E44</f>
        <v>248636.28263342121</v>
      </c>
      <c r="F15" s="2">
        <f>G15+H15</f>
        <v>5830142.059902119</v>
      </c>
      <c r="G15" s="2">
        <f>H44</f>
        <v>286808.05990211974</v>
      </c>
      <c r="H15" s="2">
        <f>T44</f>
        <v>5543334</v>
      </c>
      <c r="I15" s="2">
        <f>C88</f>
        <v>1117809</v>
      </c>
      <c r="M15" s="2"/>
      <c r="O15" s="1"/>
      <c r="S15" s="2"/>
    </row>
    <row r="16" spans="1:19" ht="12.75">
      <c r="A16" s="1">
        <v>2001</v>
      </c>
      <c r="B16" s="2">
        <f>S45+E45</f>
        <v>11442202</v>
      </c>
      <c r="C16" s="2">
        <f>R45</f>
        <v>9360511.308749398</v>
      </c>
      <c r="D16" s="2">
        <f>Q45</f>
        <v>1812367.2813316565</v>
      </c>
      <c r="E16" s="2">
        <f>E45</f>
        <v>269323.4099189462</v>
      </c>
      <c r="F16" s="2">
        <f>G16+H16</f>
        <v>5244294.300371715</v>
      </c>
      <c r="G16" s="2">
        <f>H45</f>
        <v>314256.30037171516</v>
      </c>
      <c r="H16" s="2">
        <f>T45</f>
        <v>4930038</v>
      </c>
      <c r="I16" s="2">
        <f>(I15*I17)^0.5</f>
        <v>814850.158997346</v>
      </c>
      <c r="M16" s="2"/>
      <c r="O16" s="1"/>
      <c r="S16" s="2"/>
    </row>
    <row r="17" spans="1:19" ht="12.75">
      <c r="A17" s="1">
        <v>2002</v>
      </c>
      <c r="B17" s="2">
        <f>S46+E46</f>
        <v>11204306.208957044</v>
      </c>
      <c r="C17" s="2">
        <f>R46</f>
        <v>9150542.953791965</v>
      </c>
      <c r="D17" s="2">
        <f>Q46</f>
        <v>1762031.5</v>
      </c>
      <c r="E17" s="2">
        <f>E46</f>
        <v>291731.75516507955</v>
      </c>
      <c r="F17" s="2">
        <f>G17+H17</f>
        <v>4902412.291042956</v>
      </c>
      <c r="G17" s="2">
        <f>H46</f>
        <v>318277.29104295536</v>
      </c>
      <c r="H17" s="2">
        <f>T46</f>
        <v>4584135</v>
      </c>
      <c r="I17" s="2">
        <f>C90</f>
        <v>594002</v>
      </c>
      <c r="M17" s="2"/>
      <c r="O17" s="1"/>
      <c r="S17" s="2"/>
    </row>
    <row r="18" spans="1:19" ht="12.75">
      <c r="A18" s="1">
        <v>2003</v>
      </c>
      <c r="B18" s="2">
        <f>S47+E47</f>
        <v>10383783.239104725</v>
      </c>
      <c r="C18" s="2">
        <f>R47</f>
        <v>8577148.739104725</v>
      </c>
      <c r="D18" s="2">
        <f>Q47</f>
        <v>1498542.5</v>
      </c>
      <c r="E18" s="2">
        <f>E47</f>
        <v>308092</v>
      </c>
      <c r="F18" s="2">
        <f>G18+H18</f>
        <v>4387412.260895274</v>
      </c>
      <c r="G18" s="2">
        <f>H47</f>
        <v>350544.2608952739</v>
      </c>
      <c r="H18" s="2">
        <f>T47</f>
        <v>4036868</v>
      </c>
      <c r="I18" s="2">
        <f>C91</f>
        <v>527702.6666666666</v>
      </c>
      <c r="M18" s="2"/>
      <c r="O18" s="1"/>
      <c r="S18" s="2"/>
    </row>
    <row r="19" spans="1:19" ht="12.75">
      <c r="A19" s="1">
        <v>2004</v>
      </c>
      <c r="B19" s="2">
        <f>S48+E48</f>
        <v>9626878.230833704</v>
      </c>
      <c r="C19" s="2">
        <f>R48</f>
        <v>8069216.230833704</v>
      </c>
      <c r="D19" s="2">
        <f>Q48</f>
        <v>1231605</v>
      </c>
      <c r="E19" s="2">
        <f>E48</f>
        <v>326057</v>
      </c>
      <c r="F19" s="2">
        <f>G19+H19</f>
        <v>4193723.769166296</v>
      </c>
      <c r="G19" s="2">
        <f>H48</f>
        <v>329264.7691662959</v>
      </c>
      <c r="H19" s="2">
        <f>T48</f>
        <v>3864459</v>
      </c>
      <c r="I19" s="2">
        <f>C92</f>
        <v>480259.3333333333</v>
      </c>
      <c r="M19" s="2"/>
      <c r="O19" s="1"/>
      <c r="S19" s="2"/>
    </row>
    <row r="20" spans="1:19" ht="12.75">
      <c r="A20" s="1">
        <v>2005</v>
      </c>
      <c r="B20" s="2">
        <f>S49+E49</f>
        <v>9035352.91673436</v>
      </c>
      <c r="C20" s="2">
        <f>R49</f>
        <v>7664036.91673436</v>
      </c>
      <c r="D20" s="2">
        <f>Q49</f>
        <v>1041243</v>
      </c>
      <c r="E20" s="2">
        <f>E49</f>
        <v>330073</v>
      </c>
      <c r="F20" s="2">
        <f>G20+H20</f>
        <v>4070770.58326564</v>
      </c>
      <c r="G20" s="2">
        <f>H49</f>
        <v>332650.58326564</v>
      </c>
      <c r="H20" s="2">
        <f>T49</f>
        <v>3738120</v>
      </c>
      <c r="I20" s="2">
        <f>C93</f>
        <v>433198.6666666667</v>
      </c>
      <c r="M20" s="2"/>
      <c r="O20" s="1"/>
      <c r="S20" s="2"/>
    </row>
    <row r="21" spans="1:19" ht="12.75">
      <c r="A21" s="1">
        <v>2006</v>
      </c>
      <c r="B21" s="2">
        <f>S50+E50</f>
        <v>8459919.275994949</v>
      </c>
      <c r="C21" s="2">
        <f>R50</f>
        <v>7229914.275994948</v>
      </c>
      <c r="D21" s="2">
        <f>Q50</f>
        <v>887011</v>
      </c>
      <c r="E21" s="2">
        <f>E50</f>
        <v>342994</v>
      </c>
      <c r="F21" s="2">
        <f>G21+H21</f>
        <v>3996124.224005052</v>
      </c>
      <c r="G21" s="2">
        <f>H50</f>
        <v>329285.2240050519</v>
      </c>
      <c r="H21" s="2">
        <f>T50</f>
        <v>3666839</v>
      </c>
      <c r="I21" s="2">
        <f>C94</f>
        <v>386662</v>
      </c>
      <c r="M21" s="2"/>
      <c r="O21" s="1"/>
      <c r="S21" s="2"/>
    </row>
    <row r="22" spans="1:19" ht="12.75">
      <c r="A22" s="1">
        <v>2007</v>
      </c>
      <c r="B22" s="2">
        <f>S51+E51</f>
        <v>7760481.040370567</v>
      </c>
      <c r="C22" s="2">
        <f>R51</f>
        <v>6668506.540370567</v>
      </c>
      <c r="D22" s="2">
        <f>Q51</f>
        <v>755180.5</v>
      </c>
      <c r="E22" s="2">
        <f>E51</f>
        <v>336794</v>
      </c>
      <c r="F22" s="2">
        <f>G22+H22</f>
        <v>3909371.4596294328</v>
      </c>
      <c r="G22" s="2">
        <f>H51</f>
        <v>316353.45962943294</v>
      </c>
      <c r="H22" s="2">
        <f>T51</f>
        <v>3593018</v>
      </c>
      <c r="I22" s="2">
        <f>C95</f>
        <v>386662</v>
      </c>
      <c r="M22" s="2"/>
      <c r="O22" s="1"/>
      <c r="S22" s="2"/>
    </row>
    <row r="23" spans="1:19" ht="12.75">
      <c r="A23" s="1">
        <v>2008</v>
      </c>
      <c r="B23" s="2">
        <f>S52+E52</f>
        <v>6961633.337534624</v>
      </c>
      <c r="C23" s="2">
        <f>R52</f>
        <v>5980972.895</v>
      </c>
      <c r="D23" s="2">
        <f>Q52</f>
        <v>636282.5</v>
      </c>
      <c r="E23" s="2">
        <f>E52</f>
        <v>344377.94253462454</v>
      </c>
      <c r="F23" s="2">
        <f>G23+H23</f>
        <v>3710194.662465376</v>
      </c>
      <c r="G23" s="2">
        <f>H52</f>
        <v>294127.6624653759</v>
      </c>
      <c r="H23" s="2">
        <f>T52</f>
        <v>3416067</v>
      </c>
      <c r="I23" s="2">
        <f>C96</f>
        <v>312946.6666666667</v>
      </c>
      <c r="M23" s="2"/>
      <c r="O23" s="1"/>
      <c r="S23" s="2"/>
    </row>
    <row r="24" spans="13:19" ht="12.75">
      <c r="M24" s="2"/>
      <c r="O24" s="1"/>
      <c r="S24" s="2"/>
    </row>
    <row r="25" spans="1:19" ht="36.75">
      <c r="A25" s="1" t="s">
        <v>31</v>
      </c>
      <c r="B25" s="5">
        <f>(B14/B6)^(1/8)-1</f>
        <v>0.033092056710427586</v>
      </c>
      <c r="C25" s="7"/>
      <c r="D25" s="7"/>
      <c r="E25" s="5">
        <f>(E14/E6)^(1/8)-1</f>
        <v>0.01983456216138224</v>
      </c>
      <c r="F25" s="5">
        <f>(F14/F6)^(1/8)-1</f>
        <v>0.060068094152185836</v>
      </c>
      <c r="G25" s="5">
        <f>(G14/G6)^(1/8)-1</f>
        <v>-0.013213925876856103</v>
      </c>
      <c r="H25" s="5">
        <f>(H14/H6)^(1/8)-1</f>
        <v>0.0660178146840047</v>
      </c>
      <c r="I25" s="7"/>
      <c r="M25" s="2"/>
      <c r="O25" s="1"/>
      <c r="S25" s="2"/>
    </row>
    <row r="26" spans="1:19" ht="36.75">
      <c r="A26" s="1" t="s">
        <v>32</v>
      </c>
      <c r="B26" s="5">
        <f>(B23/B14)^(1/9)-1</f>
        <v>-0.05726021788653568</v>
      </c>
      <c r="C26" s="5">
        <f>(C23/C14)^(1/9)-1</f>
        <v>-0.05380370848042937</v>
      </c>
      <c r="D26" s="5">
        <f>(D23/D14)^(1/9)-1</f>
        <v>-0.10729341324451502</v>
      </c>
      <c r="E26" s="5">
        <f>(E23/E14)^(1/9)-1</f>
        <v>0.04610578220631223</v>
      </c>
      <c r="F26" s="5">
        <f>(F23/F14)^(1/9)-1</f>
        <v>-0.04573461860937189</v>
      </c>
      <c r="G26" s="5">
        <f>(G23/G14)^(1/9)-1</f>
        <v>-0.0032426161968277523</v>
      </c>
      <c r="H26" s="5">
        <f>(H23/H14)^(1/9)-1</f>
        <v>-0.04865070144760342</v>
      </c>
      <c r="I26" s="5">
        <f>(I23/I14)^(1/9)-1</f>
        <v>-0.13226301949565855</v>
      </c>
      <c r="M26" s="2"/>
      <c r="O26" s="1"/>
      <c r="S26" s="2"/>
    </row>
    <row r="27" spans="2:8" ht="12.75">
      <c r="B27" s="5"/>
      <c r="C27" s="5"/>
      <c r="D27" s="5"/>
      <c r="E27" s="5"/>
      <c r="F27" s="5"/>
      <c r="G27" s="5"/>
      <c r="H27" s="5"/>
    </row>
    <row r="28" spans="2:8" ht="12.75">
      <c r="B28" s="5"/>
      <c r="C28" s="5"/>
      <c r="D28" s="5"/>
      <c r="E28" s="5"/>
      <c r="F28" s="5"/>
      <c r="G28" s="5"/>
      <c r="H28" s="5"/>
    </row>
    <row r="29" spans="2:8" ht="12.75">
      <c r="B29" s="5"/>
      <c r="C29" s="5"/>
      <c r="D29" s="5"/>
      <c r="E29" s="5"/>
      <c r="F29" s="5"/>
      <c r="G29" s="5"/>
      <c r="H29" s="5"/>
    </row>
    <row r="30" spans="2:8" ht="12.75">
      <c r="B30" s="5"/>
      <c r="C30" s="5"/>
      <c r="D30" s="5"/>
      <c r="E30" s="5"/>
      <c r="F30" s="5"/>
      <c r="G30" s="5"/>
      <c r="H30" s="5"/>
    </row>
    <row r="31" spans="2:8" ht="12.75">
      <c r="B31" s="5"/>
      <c r="C31" s="5"/>
      <c r="D31" s="5"/>
      <c r="E31" s="5"/>
      <c r="F31" s="5"/>
      <c r="G31" s="5"/>
      <c r="H31" s="5"/>
    </row>
    <row r="33" spans="1:5" ht="12.75" customHeight="1">
      <c r="A33" s="3" t="s">
        <v>33</v>
      </c>
      <c r="B33" s="3"/>
      <c r="C33" s="3"/>
      <c r="D33" s="3"/>
      <c r="E33" s="3"/>
    </row>
    <row r="34" spans="1:21" ht="36.75">
      <c r="A34" s="1" t="s">
        <v>17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2" t="s">
        <v>40</v>
      </c>
      <c r="I34" s="2" t="s">
        <v>41</v>
      </c>
      <c r="J34" s="2" t="s">
        <v>42</v>
      </c>
      <c r="K34" s="2" t="s">
        <v>43</v>
      </c>
      <c r="L34" s="2" t="s">
        <v>44</v>
      </c>
      <c r="M34" s="2" t="s">
        <v>45</v>
      </c>
      <c r="N34" s="2" t="s">
        <v>46</v>
      </c>
      <c r="O34" s="2" t="s">
        <v>47</v>
      </c>
      <c r="P34" s="2" t="s">
        <v>48</v>
      </c>
      <c r="Q34" s="2" t="s">
        <v>49</v>
      </c>
      <c r="R34" s="2" t="s">
        <v>50</v>
      </c>
      <c r="S34" s="2" t="s">
        <v>51</v>
      </c>
      <c r="T34" s="2" t="s">
        <v>52</v>
      </c>
      <c r="U34" s="2" t="s">
        <v>53</v>
      </c>
    </row>
    <row r="35" spans="1:21" ht="12.75">
      <c r="A35" s="1">
        <v>1991</v>
      </c>
      <c r="B35" s="2">
        <f>D79</f>
        <v>196163</v>
      </c>
      <c r="C35" s="2">
        <f>D101</f>
        <v>196163</v>
      </c>
      <c r="E35" s="2">
        <f>C35</f>
        <v>196163</v>
      </c>
      <c r="G35" s="2">
        <f>H57</f>
        <v>2115255</v>
      </c>
      <c r="H35" s="2">
        <f>H37*H37/H39</f>
        <v>336857.8110527832</v>
      </c>
      <c r="K35" s="2">
        <f>K79</f>
        <v>9262325</v>
      </c>
      <c r="M35" s="2">
        <f>I57</f>
        <v>9194535</v>
      </c>
      <c r="N35" s="2"/>
      <c r="O35" s="1"/>
      <c r="S35" s="2">
        <f>K35-H35</f>
        <v>8925467.188947218</v>
      </c>
      <c r="T35" s="2">
        <f>D57+E57+H57-H35</f>
        <v>3208859.1889472166</v>
      </c>
      <c r="U35" s="2">
        <f>E79</f>
        <v>2900292</v>
      </c>
    </row>
    <row r="36" spans="1:21" ht="12.75">
      <c r="A36" s="1">
        <v>1992</v>
      </c>
      <c r="B36" s="2">
        <f>D80</f>
        <v>211907</v>
      </c>
      <c r="C36" s="2">
        <f>D102</f>
        <v>211907</v>
      </c>
      <c r="E36" s="2">
        <f>C36</f>
        <v>211907</v>
      </c>
      <c r="G36" s="2">
        <f>H58</f>
        <v>1967009</v>
      </c>
      <c r="H36" s="2">
        <f>(H35*H37)^0.5</f>
        <v>342246.6926413949</v>
      </c>
      <c r="K36" s="2">
        <f>K80</f>
        <v>9473762</v>
      </c>
      <c r="M36" s="2">
        <f>I58</f>
        <v>9474589</v>
      </c>
      <c r="N36" s="2"/>
      <c r="O36" s="1"/>
      <c r="S36" s="2">
        <f>K36-H36</f>
        <v>9131515.307358606</v>
      </c>
      <c r="T36" s="2">
        <f>D58+E58+H58-H36</f>
        <v>3278702.307358605</v>
      </c>
      <c r="U36" s="2">
        <f>E80</f>
        <v>2988996</v>
      </c>
    </row>
    <row r="37" spans="1:21" ht="12.75">
      <c r="A37" s="1">
        <v>1993</v>
      </c>
      <c r="C37" s="2">
        <f>D103</f>
        <v>227899</v>
      </c>
      <c r="E37" s="2">
        <f>C37</f>
        <v>227899</v>
      </c>
      <c r="F37" s="2">
        <f>L81</f>
        <v>374347</v>
      </c>
      <c r="G37" s="2">
        <f>H59</f>
        <v>2064797</v>
      </c>
      <c r="H37" s="2">
        <f>H38*F37/F38</f>
        <v>347721.7828433242</v>
      </c>
      <c r="I37" s="2">
        <f>I81</f>
        <v>9354535</v>
      </c>
      <c r="M37" s="2">
        <f>I59</f>
        <v>9780341</v>
      </c>
      <c r="N37" s="2"/>
      <c r="O37" s="1"/>
      <c r="S37" s="2">
        <f>I37</f>
        <v>9354535</v>
      </c>
      <c r="T37" s="2">
        <f>D59+E59+H59-H37</f>
        <v>3465964.2171566756</v>
      </c>
      <c r="U37" s="2">
        <f>E81</f>
        <v>3144382</v>
      </c>
    </row>
    <row r="38" spans="1:21" ht="12.75">
      <c r="A38" s="1">
        <v>1994</v>
      </c>
      <c r="C38" s="2">
        <f>D104</f>
        <v>236645</v>
      </c>
      <c r="E38" s="2">
        <f>C38</f>
        <v>236645</v>
      </c>
      <c r="F38" s="2">
        <f>L82</f>
        <v>375061</v>
      </c>
      <c r="G38" s="2">
        <f>H60</f>
        <v>348385</v>
      </c>
      <c r="H38" s="2">
        <f>G38</f>
        <v>348385</v>
      </c>
      <c r="I38" s="2">
        <f>I82</f>
        <v>9663007</v>
      </c>
      <c r="M38" s="2">
        <f>I60</f>
        <v>10091738</v>
      </c>
      <c r="N38" s="2"/>
      <c r="O38" s="1"/>
      <c r="S38" s="2">
        <f>I38</f>
        <v>9663007</v>
      </c>
      <c r="T38" s="2">
        <f>D60+E60</f>
        <v>3643261</v>
      </c>
      <c r="U38" s="2">
        <f>E82</f>
        <v>3286783</v>
      </c>
    </row>
    <row r="39" spans="1:21" ht="12.75">
      <c r="A39" s="1">
        <v>1995</v>
      </c>
      <c r="C39" s="2">
        <f>D105</f>
        <v>234705</v>
      </c>
      <c r="E39" s="2">
        <f>C39</f>
        <v>234705</v>
      </c>
      <c r="G39" s="2">
        <f>H61</f>
        <v>333407</v>
      </c>
      <c r="H39" s="2">
        <f>G39*(F$38/G$38)</f>
        <v>358936.1276375274</v>
      </c>
      <c r="L39" s="2">
        <f>J83</f>
        <v>10515871.583333334</v>
      </c>
      <c r="M39" s="2">
        <f>I61</f>
        <v>10376284</v>
      </c>
      <c r="N39" s="2"/>
      <c r="O39" s="1"/>
      <c r="S39" s="2">
        <f>L39-E39-H39</f>
        <v>9922230.455695806</v>
      </c>
      <c r="T39" s="2">
        <f>D61+E61</f>
        <v>3834975</v>
      </c>
      <c r="U39" s="2">
        <f>E83</f>
        <v>3671787</v>
      </c>
    </row>
    <row r="40" spans="1:21" ht="12.75">
      <c r="A40" s="1">
        <v>1996</v>
      </c>
      <c r="C40" s="2">
        <f>D106</f>
        <v>227861</v>
      </c>
      <c r="E40" s="2">
        <f>C40</f>
        <v>227861</v>
      </c>
      <c r="G40" s="2">
        <f>H62</f>
        <v>329550</v>
      </c>
      <c r="H40" s="2">
        <f>G40*(F$38/G$38)</f>
        <v>354783.79537006473</v>
      </c>
      <c r="L40" s="2">
        <f>J84</f>
        <v>10860140</v>
      </c>
      <c r="M40" s="2">
        <f>I62</f>
        <v>10709081</v>
      </c>
      <c r="N40" s="2"/>
      <c r="O40" s="1"/>
      <c r="S40" s="2">
        <f>L40-H40-E40</f>
        <v>10277495.204629935</v>
      </c>
      <c r="T40" s="2">
        <f>D62+E62</f>
        <v>4247890</v>
      </c>
      <c r="U40" s="2">
        <f>E84</f>
        <v>4193675</v>
      </c>
    </row>
    <row r="41" spans="1:21" ht="12.75">
      <c r="A41" s="1">
        <v>1997</v>
      </c>
      <c r="C41" s="2">
        <f>D107</f>
        <v>208114</v>
      </c>
      <c r="E41" s="2">
        <f>C41</f>
        <v>208114</v>
      </c>
      <c r="G41" s="2">
        <f>H63</f>
        <v>388522</v>
      </c>
      <c r="H41" s="2">
        <f>G41*(F$38/G$38)</f>
        <v>418271.3085867646</v>
      </c>
      <c r="L41" s="2">
        <f>J85</f>
        <v>10156321</v>
      </c>
      <c r="M41" s="2">
        <f>I63</f>
        <v>11075283</v>
      </c>
      <c r="N41" s="2">
        <f>H85</f>
        <v>1240788</v>
      </c>
      <c r="O41" s="1"/>
      <c r="Q41" s="2">
        <f>N41</f>
        <v>1240788</v>
      </c>
      <c r="R41" s="2">
        <f>S41-Q41</f>
        <v>9529935.691413235</v>
      </c>
      <c r="S41" s="2">
        <f>L41-H41-E41+N41</f>
        <v>10770723.691413235</v>
      </c>
      <c r="T41" s="2">
        <f>D63+E63</f>
        <v>4668889</v>
      </c>
      <c r="U41" s="2">
        <f>C85+G85</f>
        <v>4289009</v>
      </c>
    </row>
    <row r="42" spans="1:21" ht="12.75">
      <c r="A42" s="1">
        <v>1998</v>
      </c>
      <c r="C42" s="2">
        <f>D108</f>
        <v>206601</v>
      </c>
      <c r="E42" s="2">
        <f>C42</f>
        <v>206601</v>
      </c>
      <c r="G42" s="2">
        <f>H64</f>
        <v>409710</v>
      </c>
      <c r="H42" s="2">
        <f>G42*(F$38/G$38)</f>
        <v>441081.68351105816</v>
      </c>
      <c r="L42" s="2">
        <f>J86</f>
        <v>10232188</v>
      </c>
      <c r="M42" s="2">
        <f>I64</f>
        <v>11490216</v>
      </c>
      <c r="N42" s="2">
        <f>H86</f>
        <v>1538794</v>
      </c>
      <c r="O42" s="1"/>
      <c r="Q42" s="2">
        <f>N42</f>
        <v>1538794</v>
      </c>
      <c r="R42" s="2">
        <f>S42-Q42</f>
        <v>9584505.316488942</v>
      </c>
      <c r="S42" s="2">
        <f>L42-H42-E42+N42</f>
        <v>11123299.316488942</v>
      </c>
      <c r="T42" s="2">
        <f>D64+E64</f>
        <v>4959469</v>
      </c>
      <c r="U42" s="2">
        <f>C86+G86</f>
        <v>5226127.5</v>
      </c>
    </row>
    <row r="43" spans="1:21" ht="12.75">
      <c r="A43" s="1">
        <v>1999</v>
      </c>
      <c r="E43" s="2">
        <f>E$36*(E$47/E$42)^((A43-A$42)/5)</f>
        <v>229538.16402507096</v>
      </c>
      <c r="G43" s="2">
        <f>H65</f>
        <v>281312</v>
      </c>
      <c r="H43" s="2">
        <f>G43*(F$38/G$38)</f>
        <v>302852.1894800293</v>
      </c>
      <c r="L43" s="2">
        <f>J87</f>
        <v>10371157</v>
      </c>
      <c r="M43" s="2">
        <f>I65</f>
        <v>11815991</v>
      </c>
      <c r="N43" s="2">
        <f>H87</f>
        <v>1767141.5</v>
      </c>
      <c r="O43" s="1"/>
      <c r="Q43" s="2">
        <f>N43</f>
        <v>1767141.5</v>
      </c>
      <c r="R43" s="2">
        <f>S43-Q43</f>
        <v>9838766.6464949</v>
      </c>
      <c r="S43" s="2">
        <f>L43-H43-E43+N43</f>
        <v>11605908.1464949</v>
      </c>
      <c r="T43" s="2">
        <f>D65+E65</f>
        <v>5351387</v>
      </c>
      <c r="U43" s="2">
        <f>C87+G87</f>
        <v>5028239</v>
      </c>
    </row>
    <row r="44" spans="1:21" ht="12.75">
      <c r="A44" s="1">
        <v>2000</v>
      </c>
      <c r="E44" s="2">
        <f>E$36*(E$47/E$42)^((A44-A$42)/5)</f>
        <v>248636.28263342121</v>
      </c>
      <c r="G44" s="2">
        <f>H66</f>
        <v>266409</v>
      </c>
      <c r="H44" s="2">
        <f>G44*(F$38/G$38)</f>
        <v>286808.05990211974</v>
      </c>
      <c r="L44" s="2">
        <f>J88</f>
        <v>10031378.5</v>
      </c>
      <c r="M44" s="2">
        <f>I66</f>
        <v>11816417</v>
      </c>
      <c r="N44" s="2">
        <f>H88</f>
        <v>1864141</v>
      </c>
      <c r="O44" s="1"/>
      <c r="Q44" s="2">
        <f>N44</f>
        <v>1864141</v>
      </c>
      <c r="R44" s="2">
        <f>S44-Q44</f>
        <v>9495934.157464458</v>
      </c>
      <c r="S44" s="2">
        <f>L44-H44-E44+N44</f>
        <v>11360075.157464458</v>
      </c>
      <c r="T44" s="2">
        <f>D66+E66</f>
        <v>5543334</v>
      </c>
      <c r="U44" s="2">
        <f>C88+G88</f>
        <v>5042874.5</v>
      </c>
    </row>
    <row r="45" spans="1:21" ht="12.75">
      <c r="A45" s="1">
        <v>2001</v>
      </c>
      <c r="E45" s="2">
        <f>E$36*(E$47/E$42)^((A45-A$42)/5)</f>
        <v>269323.4099189462</v>
      </c>
      <c r="G45" s="2">
        <f>H67</f>
        <v>291905</v>
      </c>
      <c r="H45" s="2">
        <f>G45*(F$38/G$38)</f>
        <v>314256.30037171516</v>
      </c>
      <c r="M45" s="2">
        <f>I67</f>
        <v>11442202</v>
      </c>
      <c r="N45" s="2"/>
      <c r="O45" s="1"/>
      <c r="Q45" s="2">
        <f>(Q44*Q46)^0.5</f>
        <v>1812367.2813316565</v>
      </c>
      <c r="R45" s="2">
        <f>S45-Q45</f>
        <v>9360511.308749398</v>
      </c>
      <c r="S45" s="2">
        <f>M45-E45</f>
        <v>11172878.590081055</v>
      </c>
      <c r="T45" s="2">
        <f>D67+E67</f>
        <v>4930038</v>
      </c>
      <c r="U45" s="2"/>
    </row>
    <row r="46" spans="1:21" ht="12.75">
      <c r="A46" s="1">
        <v>2002</v>
      </c>
      <c r="E46" s="2">
        <f>E$36*(E$47/E$42)^((A46-A$42)/5)</f>
        <v>291731.75516507955</v>
      </c>
      <c r="G46" s="2">
        <f>H68</f>
        <v>295640</v>
      </c>
      <c r="H46" s="2">
        <f>G46*(F$38/G$38)</f>
        <v>318277.29104295536</v>
      </c>
      <c r="J46" s="2">
        <f>G68</f>
        <v>8921002</v>
      </c>
      <c r="L46" s="2">
        <f>J90</f>
        <v>9760552</v>
      </c>
      <c r="M46" s="2"/>
      <c r="N46" s="2">
        <f>H90</f>
        <v>1762031.5</v>
      </c>
      <c r="O46" s="2">
        <f>F68</f>
        <v>1573339</v>
      </c>
      <c r="P46" s="2">
        <f>N46-Q46</f>
        <v>0</v>
      </c>
      <c r="Q46" s="2">
        <f>N46</f>
        <v>1762031.5</v>
      </c>
      <c r="R46" s="2">
        <f>S46-Q46</f>
        <v>9150542.953791965</v>
      </c>
      <c r="S46" s="2">
        <f>L46-H46-E46+N46</f>
        <v>10912574.453791965</v>
      </c>
      <c r="T46" s="2">
        <f>D68+E68</f>
        <v>4584135</v>
      </c>
      <c r="U46" s="2">
        <f>C90+G90</f>
        <v>4212417</v>
      </c>
    </row>
    <row r="47" spans="1:21" ht="12.75">
      <c r="A47" s="1">
        <v>2003</v>
      </c>
      <c r="D47" s="2">
        <f>C68</f>
        <v>308092</v>
      </c>
      <c r="E47" s="2">
        <f>D47</f>
        <v>308092</v>
      </c>
      <c r="G47" s="2">
        <f>H69</f>
        <v>325612</v>
      </c>
      <c r="H47" s="2">
        <f>G47*(F$38/G$38)</f>
        <v>350544.2608952739</v>
      </c>
      <c r="J47" s="2">
        <f>G69</f>
        <v>8313781</v>
      </c>
      <c r="L47" s="2">
        <f>J91</f>
        <v>9235785</v>
      </c>
      <c r="M47" s="2"/>
      <c r="N47" s="2">
        <f>H91</f>
        <v>1498542.5</v>
      </c>
      <c r="O47" s="2">
        <f>F69</f>
        <v>1274502</v>
      </c>
      <c r="P47" s="2">
        <f>N47-Q47</f>
        <v>0</v>
      </c>
      <c r="Q47" s="2">
        <f>N47</f>
        <v>1498542.5</v>
      </c>
      <c r="R47" s="2">
        <f>S47-Q47</f>
        <v>8577148.739104725</v>
      </c>
      <c r="S47" s="2">
        <f>L47-H47-E47+N47</f>
        <v>10075691.239104725</v>
      </c>
      <c r="T47" s="2">
        <f>D69+E69</f>
        <v>4036868</v>
      </c>
      <c r="U47" s="2">
        <f>C91+G91</f>
        <v>3293760.6666666665</v>
      </c>
    </row>
    <row r="48" spans="1:21" ht="12.75">
      <c r="A48" s="1">
        <v>2004</v>
      </c>
      <c r="D48" s="2">
        <f>C69</f>
        <v>326057</v>
      </c>
      <c r="E48" s="2">
        <f>D48</f>
        <v>326057</v>
      </c>
      <c r="G48" s="2">
        <f>H70</f>
        <v>305846</v>
      </c>
      <c r="H48" s="2">
        <f>G48*(F$38/G$38)</f>
        <v>329264.7691662959</v>
      </c>
      <c r="J48" s="2">
        <f>G70</f>
        <v>7844345</v>
      </c>
      <c r="L48" s="2">
        <f>J92</f>
        <v>8724538</v>
      </c>
      <c r="M48" s="2"/>
      <c r="N48" s="2">
        <f>H92</f>
        <v>1231605</v>
      </c>
      <c r="O48" s="2">
        <f>F70</f>
        <v>1063018</v>
      </c>
      <c r="P48" s="2">
        <f>N48-Q48</f>
        <v>0</v>
      </c>
      <c r="Q48" s="2">
        <f>N48</f>
        <v>1231605</v>
      </c>
      <c r="R48" s="2">
        <f>S48-Q48</f>
        <v>8069216.230833704</v>
      </c>
      <c r="S48" s="2">
        <f>L48-H48-E48+N48</f>
        <v>9300821.230833704</v>
      </c>
      <c r="T48" s="2">
        <f>D70+E70</f>
        <v>3864459</v>
      </c>
      <c r="U48" s="2">
        <f>C92+G92</f>
        <v>3156140.3333333335</v>
      </c>
    </row>
    <row r="49" spans="1:21" ht="12.75">
      <c r="A49" s="1">
        <v>2005</v>
      </c>
      <c r="D49" s="2">
        <f>C70</f>
        <v>330073</v>
      </c>
      <c r="E49" s="2">
        <f>D49</f>
        <v>330073</v>
      </c>
      <c r="G49" s="2">
        <f>H71</f>
        <v>308991</v>
      </c>
      <c r="H49" s="2">
        <f>G49*(F$38/G$38)</f>
        <v>332650.58326564</v>
      </c>
      <c r="J49" s="2">
        <f>G71</f>
        <v>7498128</v>
      </c>
      <c r="L49" s="2">
        <f>J93</f>
        <v>8326760.5</v>
      </c>
      <c r="M49" s="2"/>
      <c r="N49" s="2">
        <f>H93</f>
        <v>1041243</v>
      </c>
      <c r="O49" s="2">
        <f>F71</f>
        <v>912307</v>
      </c>
      <c r="P49" s="2">
        <f>N49-Q49</f>
        <v>0</v>
      </c>
      <c r="Q49" s="2">
        <f>N49</f>
        <v>1041243</v>
      </c>
      <c r="R49" s="2">
        <f>S49-Q49</f>
        <v>7664036.91673436</v>
      </c>
      <c r="S49" s="2">
        <f>L49-H49-E49+N49</f>
        <v>8705279.91673436</v>
      </c>
      <c r="T49" s="2">
        <f>D71+E71</f>
        <v>3738120</v>
      </c>
      <c r="U49" s="2">
        <f>C93+G93</f>
        <v>3050309.6666666665</v>
      </c>
    </row>
    <row r="50" spans="1:21" ht="12.75">
      <c r="A50" s="1">
        <v>2006</v>
      </c>
      <c r="D50" s="2">
        <f>C71</f>
        <v>342994</v>
      </c>
      <c r="E50" s="2">
        <f>D50</f>
        <v>342994</v>
      </c>
      <c r="G50" s="2">
        <f>H72</f>
        <v>305865</v>
      </c>
      <c r="H50" s="2">
        <f>G50*(F$38/G$38)</f>
        <v>329285.2240050519</v>
      </c>
      <c r="J50" s="2">
        <f>G72</f>
        <v>6986499</v>
      </c>
      <c r="L50" s="2">
        <f>J94</f>
        <v>7902193.5</v>
      </c>
      <c r="M50" s="2"/>
      <c r="N50" s="2">
        <f>H94</f>
        <v>887011</v>
      </c>
      <c r="O50" s="2">
        <f>F72</f>
        <v>769765</v>
      </c>
      <c r="P50" s="2">
        <f>N50-Q50</f>
        <v>0</v>
      </c>
      <c r="Q50" s="2">
        <f>N50</f>
        <v>887011</v>
      </c>
      <c r="R50" s="2">
        <f>S50-Q50</f>
        <v>7229914.275994948</v>
      </c>
      <c r="S50" s="2">
        <f>L50-H50-E50+N50</f>
        <v>8116925.275994948</v>
      </c>
      <c r="T50" s="2">
        <f>D72+E72</f>
        <v>3666839</v>
      </c>
      <c r="U50" s="2">
        <f>C94+G94</f>
        <v>2972118</v>
      </c>
    </row>
    <row r="51" spans="1:21" ht="12.75">
      <c r="A51" s="1">
        <v>2007</v>
      </c>
      <c r="D51" s="2">
        <f>C72</f>
        <v>336794</v>
      </c>
      <c r="E51" s="2">
        <f>D51</f>
        <v>336794</v>
      </c>
      <c r="G51" s="2">
        <f>H73</f>
        <v>293853</v>
      </c>
      <c r="H51" s="2">
        <f>G51*(F$38/G$38)</f>
        <v>316353.45962943294</v>
      </c>
      <c r="J51" s="2">
        <f>G73</f>
        <v>6367711</v>
      </c>
      <c r="L51" s="2">
        <f>J95</f>
        <v>7321654</v>
      </c>
      <c r="M51" s="2"/>
      <c r="N51" s="2">
        <f>H95</f>
        <v>755180.5</v>
      </c>
      <c r="O51" s="2">
        <f>F73</f>
        <v>659765</v>
      </c>
      <c r="P51" s="2">
        <f>N51-Q51</f>
        <v>0</v>
      </c>
      <c r="Q51" s="2">
        <f>N51</f>
        <v>755180.5</v>
      </c>
      <c r="R51" s="2">
        <f>S51-Q51</f>
        <v>6668506.540370567</v>
      </c>
      <c r="S51" s="2">
        <f>L51-H51-E51+N51</f>
        <v>7423687.040370567</v>
      </c>
      <c r="T51" s="2">
        <f>D73+E73</f>
        <v>3593018</v>
      </c>
      <c r="U51" s="2">
        <f>C95+G95</f>
        <v>2972118</v>
      </c>
    </row>
    <row r="52" spans="1:21" ht="12.75">
      <c r="A52" s="1">
        <v>2008</v>
      </c>
      <c r="E52" s="2">
        <f>E51*(D51/D47)^0.25</f>
        <v>344377.94253462454</v>
      </c>
      <c r="G52" s="2">
        <f>H74</f>
        <v>273208</v>
      </c>
      <c r="H52" s="2">
        <f>G52*(F$38/G$38)</f>
        <v>294127.6624653759</v>
      </c>
      <c r="L52" s="2">
        <f>J96</f>
        <v>6619478.5</v>
      </c>
      <c r="M52" s="2"/>
      <c r="N52" s="2">
        <f>H96</f>
        <v>636282.5</v>
      </c>
      <c r="Q52" s="2">
        <f>N52</f>
        <v>636282.5</v>
      </c>
      <c r="R52" s="2">
        <f>S52-Q52</f>
        <v>5980972.895</v>
      </c>
      <c r="S52" s="2">
        <f>L52-H52-E52+N52</f>
        <v>6617255.395</v>
      </c>
      <c r="T52" s="2">
        <f>D74+E74</f>
        <v>3416067</v>
      </c>
      <c r="U52" s="2">
        <f>C96+G96</f>
        <v>2761183.6666666665</v>
      </c>
    </row>
    <row r="55" spans="1:5" ht="12.75" customHeight="1">
      <c r="A55" s="3" t="s">
        <v>54</v>
      </c>
      <c r="B55" s="3"/>
      <c r="C55" s="3"/>
      <c r="D55" s="3"/>
      <c r="E55" s="3"/>
    </row>
    <row r="56" spans="1:13" ht="24.75">
      <c r="A56" s="1" t="s">
        <v>55</v>
      </c>
      <c r="B56" s="2" t="s">
        <v>56</v>
      </c>
      <c r="C56" s="2" t="s">
        <v>57</v>
      </c>
      <c r="D56" s="2" t="s">
        <v>58</v>
      </c>
      <c r="E56" s="2" t="s">
        <v>59</v>
      </c>
      <c r="F56" s="2" t="s">
        <v>60</v>
      </c>
      <c r="G56" s="2" t="s">
        <v>61</v>
      </c>
      <c r="H56" s="2" t="s">
        <v>62</v>
      </c>
      <c r="I56" s="2" t="s">
        <v>63</v>
      </c>
      <c r="M56" s="2"/>
    </row>
    <row r="57" spans="1:13" ht="12.75">
      <c r="A57" s="1">
        <v>1991</v>
      </c>
      <c r="B57" s="2">
        <v>12740252</v>
      </c>
      <c r="D57" s="2">
        <v>1299205</v>
      </c>
      <c r="E57" s="2">
        <v>131257</v>
      </c>
      <c r="H57" s="2">
        <v>2115255</v>
      </c>
      <c r="I57" s="2">
        <f>B57-SUM(C57:H57)</f>
        <v>9194535</v>
      </c>
      <c r="M57" s="2"/>
    </row>
    <row r="58" spans="1:13" ht="12.75">
      <c r="A58" s="1">
        <v>1992</v>
      </c>
      <c r="B58" s="2">
        <v>13095538</v>
      </c>
      <c r="D58" s="2">
        <v>1524070</v>
      </c>
      <c r="E58" s="2">
        <v>129870</v>
      </c>
      <c r="H58" s="2">
        <v>1967009</v>
      </c>
      <c r="I58" s="2">
        <f>B58-SUM(C58:H58)</f>
        <v>9474589</v>
      </c>
      <c r="M58" s="2"/>
    </row>
    <row r="59" spans="1:13" ht="12.75">
      <c r="A59" s="1">
        <v>1993</v>
      </c>
      <c r="B59" s="2">
        <v>13594027</v>
      </c>
      <c r="D59" s="2">
        <v>1620442</v>
      </c>
      <c r="E59" s="2">
        <v>128447</v>
      </c>
      <c r="H59" s="2">
        <v>2064797</v>
      </c>
      <c r="I59" s="2">
        <f>B59-SUM(C59:H59)</f>
        <v>9780341</v>
      </c>
      <c r="M59" s="2"/>
    </row>
    <row r="60" spans="1:13" ht="12.75">
      <c r="A60" s="1">
        <v>1994</v>
      </c>
      <c r="B60" s="2">
        <v>14083384</v>
      </c>
      <c r="D60" s="2">
        <v>3518379</v>
      </c>
      <c r="E60" s="2">
        <v>124882</v>
      </c>
      <c r="H60" s="2">
        <v>348385</v>
      </c>
      <c r="I60" s="2">
        <f>B60-SUM(C60:H60)</f>
        <v>10091738</v>
      </c>
      <c r="M60" s="2"/>
    </row>
    <row r="61" spans="1:13" ht="12.75">
      <c r="A61" s="1">
        <v>1995</v>
      </c>
      <c r="B61" s="2">
        <v>14544666</v>
      </c>
      <c r="D61" s="2">
        <v>3713962</v>
      </c>
      <c r="E61" s="2">
        <v>121013</v>
      </c>
      <c r="H61" s="2">
        <v>333407</v>
      </c>
      <c r="I61" s="2">
        <f>B61-SUM(C61:H61)</f>
        <v>10376284</v>
      </c>
      <c r="M61" s="2"/>
    </row>
    <row r="62" spans="1:13" ht="12.75">
      <c r="A62" s="1">
        <v>1996</v>
      </c>
      <c r="B62" s="2">
        <v>15286521</v>
      </c>
      <c r="D62" s="2">
        <v>4132417</v>
      </c>
      <c r="E62" s="2">
        <v>115473</v>
      </c>
      <c r="H62" s="2">
        <v>329550</v>
      </c>
      <c r="I62" s="2">
        <f>B62-SUM(C62:H62)</f>
        <v>10709081</v>
      </c>
      <c r="M62" s="2"/>
    </row>
    <row r="63" spans="1:13" ht="12.75">
      <c r="A63" s="1">
        <v>1997</v>
      </c>
      <c r="B63" s="2">
        <v>16132694</v>
      </c>
      <c r="D63" s="2">
        <v>4499343</v>
      </c>
      <c r="E63" s="2">
        <v>169546</v>
      </c>
      <c r="H63" s="2">
        <v>388522</v>
      </c>
      <c r="I63" s="2">
        <f>B63-SUM(C63:H63)</f>
        <v>11075283</v>
      </c>
      <c r="M63" s="2"/>
    </row>
    <row r="64" spans="1:13" ht="12.75">
      <c r="A64" s="1">
        <v>1998</v>
      </c>
      <c r="B64" s="2">
        <v>16859395</v>
      </c>
      <c r="D64" s="2">
        <v>4791864</v>
      </c>
      <c r="E64" s="2">
        <v>167605</v>
      </c>
      <c r="H64" s="2">
        <v>409710</v>
      </c>
      <c r="I64" s="2">
        <f>B64-SUM(C64:H64)</f>
        <v>11490216</v>
      </c>
      <c r="M64" s="2"/>
    </row>
    <row r="65" spans="1:13" ht="12.75">
      <c r="A65" s="1">
        <v>1999</v>
      </c>
      <c r="B65" s="2">
        <v>17448690</v>
      </c>
      <c r="D65" s="2">
        <v>5186054</v>
      </c>
      <c r="E65" s="2">
        <v>165333</v>
      </c>
      <c r="H65" s="2">
        <v>281312</v>
      </c>
      <c r="I65" s="2">
        <f>B65-SUM(C65:H65)</f>
        <v>11815991</v>
      </c>
      <c r="M65" s="2"/>
    </row>
    <row r="66" spans="1:13" ht="12.75">
      <c r="A66" s="1">
        <v>2000</v>
      </c>
      <c r="B66" s="2">
        <v>17626160</v>
      </c>
      <c r="D66" s="2">
        <v>5384002</v>
      </c>
      <c r="E66" s="2">
        <v>159332</v>
      </c>
      <c r="H66" s="2">
        <v>266409</v>
      </c>
      <c r="I66" s="2">
        <f>B66-SUM(C66:H66)</f>
        <v>11816417</v>
      </c>
      <c r="M66" s="2"/>
    </row>
    <row r="67" spans="1:13" ht="12.75">
      <c r="A67" s="1">
        <v>2001</v>
      </c>
      <c r="B67" s="2">
        <v>16664145</v>
      </c>
      <c r="D67" s="2">
        <v>4787086</v>
      </c>
      <c r="E67" s="2">
        <v>142952</v>
      </c>
      <c r="H67" s="2">
        <v>291905</v>
      </c>
      <c r="I67" s="2">
        <f>B67-SUM(C67:H67)</f>
        <v>11442202</v>
      </c>
      <c r="M67" s="2"/>
    </row>
    <row r="68" spans="1:13" ht="12.75">
      <c r="A68" s="1">
        <v>2002</v>
      </c>
      <c r="B68" s="2">
        <v>15682208</v>
      </c>
      <c r="C68" s="2">
        <v>308092</v>
      </c>
      <c r="D68" s="2">
        <v>4467901</v>
      </c>
      <c r="E68" s="2">
        <v>116234</v>
      </c>
      <c r="F68" s="2">
        <v>1573339</v>
      </c>
      <c r="G68" s="2">
        <v>8921002</v>
      </c>
      <c r="H68" s="2">
        <v>295640</v>
      </c>
      <c r="I68" s="2">
        <f>B68-SUM(C68:H68)</f>
        <v>0</v>
      </c>
      <c r="M68" s="2"/>
    </row>
    <row r="69" spans="1:13" ht="12.75">
      <c r="A69" s="1">
        <v>2003</v>
      </c>
      <c r="B69" s="2">
        <v>14276820</v>
      </c>
      <c r="C69" s="2">
        <v>326057</v>
      </c>
      <c r="D69" s="2">
        <v>3930723</v>
      </c>
      <c r="E69" s="2">
        <v>106145</v>
      </c>
      <c r="F69" s="2">
        <v>1274502</v>
      </c>
      <c r="G69" s="2">
        <v>8313781</v>
      </c>
      <c r="H69" s="2">
        <v>325612</v>
      </c>
      <c r="I69" s="2">
        <f>B69-SUM(C69:H69)</f>
        <v>0</v>
      </c>
      <c r="M69" s="2"/>
    </row>
    <row r="70" spans="1:13" ht="12.75">
      <c r="A70" s="1">
        <v>2004</v>
      </c>
      <c r="B70" s="2">
        <v>13407741</v>
      </c>
      <c r="C70" s="2">
        <v>330073</v>
      </c>
      <c r="D70" s="2">
        <v>3768768</v>
      </c>
      <c r="E70" s="2">
        <v>95691</v>
      </c>
      <c r="F70" s="2">
        <v>1063018</v>
      </c>
      <c r="G70" s="2">
        <v>7844345</v>
      </c>
      <c r="H70" s="2">
        <v>305846</v>
      </c>
      <c r="I70" s="2">
        <f>B70-SUM(C70:H70)</f>
        <v>0</v>
      </c>
      <c r="M70" s="2"/>
    </row>
    <row r="71" spans="1:13" ht="12.75">
      <c r="A71" s="1">
        <v>2005</v>
      </c>
      <c r="B71" s="2">
        <v>12800540</v>
      </c>
      <c r="C71" s="2">
        <v>342994</v>
      </c>
      <c r="D71" s="2">
        <v>3658450</v>
      </c>
      <c r="E71" s="2">
        <v>79670</v>
      </c>
      <c r="F71" s="2">
        <v>912307</v>
      </c>
      <c r="G71" s="2">
        <v>7498128</v>
      </c>
      <c r="H71" s="2">
        <v>308991</v>
      </c>
      <c r="I71" s="2">
        <f>B71-SUM(C71:H71)</f>
        <v>0</v>
      </c>
      <c r="M71" s="2"/>
    </row>
    <row r="72" spans="1:13" ht="12.75">
      <c r="A72" s="1">
        <v>2006</v>
      </c>
      <c r="B72" s="2">
        <v>12065762</v>
      </c>
      <c r="C72" s="2">
        <v>336794</v>
      </c>
      <c r="D72" s="2">
        <v>3604462</v>
      </c>
      <c r="E72" s="2">
        <v>62377</v>
      </c>
      <c r="F72" s="2">
        <v>769765</v>
      </c>
      <c r="G72" s="2">
        <v>6986499</v>
      </c>
      <c r="H72" s="2">
        <v>305865</v>
      </c>
      <c r="I72" s="2">
        <f>B72-SUM(C72:H72)</f>
        <v>0</v>
      </c>
      <c r="M72" s="2"/>
    </row>
    <row r="73" spans="1:13" ht="12.75">
      <c r="A73" s="1">
        <v>2007</v>
      </c>
      <c r="B73" s="2">
        <v>11242556</v>
      </c>
      <c r="C73" s="2">
        <v>328209</v>
      </c>
      <c r="D73" s="2">
        <v>3544202</v>
      </c>
      <c r="E73" s="2">
        <v>48816</v>
      </c>
      <c r="F73" s="2">
        <v>659765</v>
      </c>
      <c r="G73" s="2">
        <v>6367711</v>
      </c>
      <c r="H73" s="2">
        <v>293853</v>
      </c>
      <c r="I73" s="2">
        <f>B73-SUM(C73:H73)</f>
        <v>0</v>
      </c>
      <c r="M73" s="2"/>
    </row>
    <row r="74" spans="1:13" ht="12.75">
      <c r="A74" s="1">
        <v>2008</v>
      </c>
      <c r="B74" s="2">
        <v>3689275</v>
      </c>
      <c r="D74" s="2">
        <v>3369775</v>
      </c>
      <c r="E74" s="2">
        <v>46292</v>
      </c>
      <c r="H74" s="2">
        <v>273208</v>
      </c>
      <c r="I74" s="2">
        <f>B74-SUM(C74:H74)</f>
        <v>0</v>
      </c>
      <c r="M74" s="2"/>
    </row>
    <row r="77" spans="1:5" ht="12.75" customHeight="1">
      <c r="A77" s="3" t="s">
        <v>64</v>
      </c>
      <c r="B77" s="3"/>
      <c r="C77" s="3"/>
      <c r="D77" s="3"/>
      <c r="E77" s="3"/>
    </row>
    <row r="78" spans="1:12" ht="24.75">
      <c r="A78" s="1" t="s">
        <v>17</v>
      </c>
      <c r="B78" s="2" t="s">
        <v>56</v>
      </c>
      <c r="C78" s="2" t="s">
        <v>25</v>
      </c>
      <c r="D78" s="2" t="s">
        <v>65</v>
      </c>
      <c r="E78" s="2" t="s">
        <v>66</v>
      </c>
      <c r="F78" s="2" t="s">
        <v>67</v>
      </c>
      <c r="G78" s="2" t="s">
        <v>68</v>
      </c>
      <c r="H78" s="2" t="s">
        <v>69</v>
      </c>
      <c r="I78" s="2" t="s">
        <v>70</v>
      </c>
      <c r="J78" s="2" t="s">
        <v>71</v>
      </c>
      <c r="K78" s="2" t="s">
        <v>72</v>
      </c>
      <c r="L78" s="2" t="s">
        <v>62</v>
      </c>
    </row>
    <row r="79" spans="1:11" ht="12.75">
      <c r="A79" s="1">
        <v>1991</v>
      </c>
      <c r="B79" s="2">
        <f>B123/12</f>
        <v>12358780</v>
      </c>
      <c r="D79" s="2">
        <f>D123/12</f>
        <v>196163</v>
      </c>
      <c r="E79" s="2">
        <f>E123/12</f>
        <v>2900292</v>
      </c>
      <c r="K79" s="2">
        <f>K123/12</f>
        <v>9262325</v>
      </c>
    </row>
    <row r="80" spans="1:11" ht="12.75">
      <c r="A80" s="1">
        <v>1992</v>
      </c>
      <c r="B80" s="2">
        <f>B124/12</f>
        <v>12674665</v>
      </c>
      <c r="D80" s="2">
        <f>D124/12</f>
        <v>211907</v>
      </c>
      <c r="E80" s="2">
        <f>E124/12</f>
        <v>2988996</v>
      </c>
      <c r="K80" s="2">
        <f>K124/12</f>
        <v>9473762</v>
      </c>
    </row>
    <row r="81" spans="1:12" ht="12.75">
      <c r="A81" s="1">
        <v>1993</v>
      </c>
      <c r="B81" s="2">
        <f>B125/12</f>
        <v>12873264</v>
      </c>
      <c r="E81" s="2">
        <f>E125/12</f>
        <v>3144382</v>
      </c>
      <c r="I81" s="2">
        <f>I125/12</f>
        <v>9354535</v>
      </c>
      <c r="L81" s="2">
        <f>L125/12</f>
        <v>374347</v>
      </c>
    </row>
    <row r="82" spans="1:12" ht="12.75">
      <c r="A82" s="1">
        <v>1994</v>
      </c>
      <c r="B82" s="2">
        <f>B126/12</f>
        <v>13324851</v>
      </c>
      <c r="E82" s="2">
        <f>E126/12</f>
        <v>3286783</v>
      </c>
      <c r="I82" s="2">
        <f>I126/12</f>
        <v>9663007</v>
      </c>
      <c r="L82" s="2">
        <f>L126/12</f>
        <v>375061</v>
      </c>
    </row>
    <row r="83" spans="1:10" ht="12.75">
      <c r="A83" s="1">
        <v>1995</v>
      </c>
      <c r="B83" s="2">
        <f>B127/12</f>
        <v>14187658.583333334</v>
      </c>
      <c r="E83" s="2">
        <f>E127/12</f>
        <v>3671787</v>
      </c>
      <c r="J83" s="2">
        <f>J127/12</f>
        <v>10515871.583333334</v>
      </c>
    </row>
    <row r="84" spans="1:10" ht="12.75">
      <c r="A84" s="1">
        <v>1996</v>
      </c>
      <c r="B84" s="2">
        <f>B128/12</f>
        <v>15053815</v>
      </c>
      <c r="E84" s="2">
        <f>E128/12</f>
        <v>4193675</v>
      </c>
      <c r="J84" s="2">
        <f>J128/12</f>
        <v>10860140</v>
      </c>
    </row>
    <row r="85" spans="1:10" ht="12.75">
      <c r="A85" s="1">
        <v>1997</v>
      </c>
      <c r="B85" s="2">
        <f>B129/12</f>
        <v>15735946</v>
      </c>
      <c r="C85" s="2">
        <f>C129/12</f>
        <v>791727</v>
      </c>
      <c r="F85" s="2">
        <f>F129/12</f>
        <v>4338837</v>
      </c>
      <c r="G85" s="2">
        <f>G129/12</f>
        <v>3497282</v>
      </c>
      <c r="H85" s="2">
        <f>H129/12</f>
        <v>1240788</v>
      </c>
      <c r="J85" s="2">
        <f>J129/12</f>
        <v>10156321</v>
      </c>
    </row>
    <row r="86" spans="1:10" ht="12.75">
      <c r="A86" s="1">
        <v>1998</v>
      </c>
      <c r="B86" s="2">
        <f>B130/12</f>
        <v>16672955</v>
      </c>
      <c r="C86" s="2">
        <f>C130/12</f>
        <v>1212004.5</v>
      </c>
      <c r="F86" s="2">
        <f>F130/12</f>
        <v>4901973</v>
      </c>
      <c r="G86" s="2">
        <f>G130/12</f>
        <v>4014123</v>
      </c>
      <c r="H86" s="2">
        <f>H130/12</f>
        <v>1538794</v>
      </c>
      <c r="J86" s="2">
        <f>J130/12</f>
        <v>10232188</v>
      </c>
    </row>
    <row r="87" spans="1:10" ht="12.75">
      <c r="A87" s="1">
        <v>1999</v>
      </c>
      <c r="B87" s="2">
        <f>B131/12</f>
        <v>16886047.5</v>
      </c>
      <c r="C87" s="2">
        <f>C131/12</f>
        <v>1121960</v>
      </c>
      <c r="F87" s="2">
        <f>F131/12</f>
        <v>4747749</v>
      </c>
      <c r="G87" s="2">
        <f>G131/12</f>
        <v>3906279</v>
      </c>
      <c r="H87" s="2">
        <f>H131/12</f>
        <v>1767141.5</v>
      </c>
      <c r="J87" s="2">
        <f>J131/12</f>
        <v>10371157</v>
      </c>
    </row>
    <row r="88" spans="1:10" ht="12.75">
      <c r="A88" s="1">
        <v>2000</v>
      </c>
      <c r="B88" s="2">
        <f>B132/12</f>
        <v>16658941.5</v>
      </c>
      <c r="C88" s="2">
        <f>C132/12</f>
        <v>1117809</v>
      </c>
      <c r="F88" s="2">
        <f>F132/12</f>
        <v>4763422</v>
      </c>
      <c r="G88" s="2">
        <f>G132/12</f>
        <v>3925065.5</v>
      </c>
      <c r="H88" s="2">
        <f>H132/12</f>
        <v>1864141</v>
      </c>
      <c r="J88" s="2">
        <f>J132/12</f>
        <v>10031378.5</v>
      </c>
    </row>
    <row r="89" ht="12.75">
      <c r="A89" s="1">
        <v>2001</v>
      </c>
    </row>
    <row r="90" spans="1:10" ht="12.75">
      <c r="A90" s="1">
        <v>2002</v>
      </c>
      <c r="B90" s="2">
        <f>B134/12</f>
        <v>19798917</v>
      </c>
      <c r="C90" s="2">
        <f>C134/12</f>
        <v>594002</v>
      </c>
      <c r="F90" s="2">
        <f>F134/12</f>
        <v>4063916.5</v>
      </c>
      <c r="G90" s="2">
        <f>G134/12</f>
        <v>3618415</v>
      </c>
      <c r="H90" s="2">
        <f>H134/12</f>
        <v>1762031.5</v>
      </c>
      <c r="J90" s="2">
        <f>J134/12</f>
        <v>9760552</v>
      </c>
    </row>
    <row r="91" spans="1:10" ht="12.75">
      <c r="A91" s="1">
        <v>2003</v>
      </c>
      <c r="B91" s="2">
        <f>B135/12</f>
        <v>17300839.666666668</v>
      </c>
      <c r="C91" s="2">
        <f>C135/12</f>
        <v>527702.6666666666</v>
      </c>
      <c r="F91" s="2">
        <f>F135/12</f>
        <v>3272751.5</v>
      </c>
      <c r="G91" s="2">
        <f>G135/12</f>
        <v>2766058</v>
      </c>
      <c r="H91" s="2">
        <f>H135/12</f>
        <v>1498542.5</v>
      </c>
      <c r="J91" s="2">
        <f>J135/12</f>
        <v>9235785</v>
      </c>
    </row>
    <row r="92" spans="1:10" ht="12.75">
      <c r="A92" s="1">
        <v>2004</v>
      </c>
      <c r="B92" s="2">
        <f>B136/12</f>
        <v>16249396.333333334</v>
      </c>
      <c r="C92" s="2">
        <f>C136/12</f>
        <v>480259.3333333333</v>
      </c>
      <c r="F92" s="2">
        <f>F136/12</f>
        <v>3137113</v>
      </c>
      <c r="G92" s="2">
        <f>G136/12</f>
        <v>2675881</v>
      </c>
      <c r="H92" s="2">
        <f>H136/12</f>
        <v>1231605</v>
      </c>
      <c r="J92" s="2">
        <f>J136/12</f>
        <v>8724538</v>
      </c>
    </row>
    <row r="93" spans="1:10" ht="12.75">
      <c r="A93" s="1">
        <v>2005</v>
      </c>
      <c r="B93" s="2">
        <f>B137/12</f>
        <v>15448223.166666666</v>
      </c>
      <c r="C93" s="2">
        <f>C137/12</f>
        <v>433198.6666666667</v>
      </c>
      <c r="F93" s="2">
        <f>F137/12</f>
        <v>3029910</v>
      </c>
      <c r="G93" s="2">
        <f>G137/12</f>
        <v>2617111</v>
      </c>
      <c r="H93" s="2">
        <f>H137/12</f>
        <v>1041243</v>
      </c>
      <c r="J93" s="2">
        <f>J137/12</f>
        <v>8326760.5</v>
      </c>
    </row>
    <row r="94" spans="1:10" ht="12.75">
      <c r="A94" s="1">
        <v>2006</v>
      </c>
      <c r="B94" s="2">
        <f>B138/12</f>
        <v>14707989.5</v>
      </c>
      <c r="C94" s="2">
        <f>C138/12</f>
        <v>386662</v>
      </c>
      <c r="F94" s="2">
        <f>F138/12</f>
        <v>2946667</v>
      </c>
      <c r="G94" s="2">
        <f>G138/12</f>
        <v>2585456</v>
      </c>
      <c r="H94" s="2">
        <f>H138/12</f>
        <v>887011</v>
      </c>
      <c r="J94" s="2">
        <f>J138/12</f>
        <v>7902193.5</v>
      </c>
    </row>
    <row r="95" spans="1:10" ht="12.75">
      <c r="A95" s="1">
        <v>2007</v>
      </c>
      <c r="B95" s="2">
        <f>B139/12</f>
        <v>13911882</v>
      </c>
      <c r="C95" s="2">
        <f>C139/12</f>
        <v>386662</v>
      </c>
      <c r="F95" s="2">
        <f>F139/12</f>
        <v>2862929.5</v>
      </c>
      <c r="G95" s="2">
        <f>G139/12</f>
        <v>2585456</v>
      </c>
      <c r="H95" s="2">
        <f>H139/12</f>
        <v>755180.5</v>
      </c>
      <c r="J95" s="2">
        <f>J139/12</f>
        <v>7321654</v>
      </c>
    </row>
    <row r="96" spans="1:10" ht="12.75">
      <c r="A96" s="1">
        <v>2008</v>
      </c>
      <c r="B96" s="2">
        <f>B140/12</f>
        <v>12747602.166666666</v>
      </c>
      <c r="C96" s="2">
        <f>C140/12</f>
        <v>312946.6666666667</v>
      </c>
      <c r="F96" s="2">
        <f>F140/12</f>
        <v>2730657.5</v>
      </c>
      <c r="G96" s="2">
        <f>G140/12</f>
        <v>2448237</v>
      </c>
      <c r="H96" s="2">
        <f>H140/12</f>
        <v>636282.5</v>
      </c>
      <c r="J96" s="2">
        <f>J140/12</f>
        <v>6619478.5</v>
      </c>
    </row>
    <row r="99" spans="1:5" ht="12.75" customHeight="1">
      <c r="A99" s="3" t="s">
        <v>73</v>
      </c>
      <c r="B99" s="3"/>
      <c r="C99" s="3"/>
      <c r="D99" s="3"/>
      <c r="E99" s="3"/>
    </row>
    <row r="100" spans="1:9" ht="24.75">
      <c r="A100" s="1" t="s">
        <v>17</v>
      </c>
      <c r="B100" s="2" t="s">
        <v>56</v>
      </c>
      <c r="C100" s="2" t="s">
        <v>25</v>
      </c>
      <c r="D100" s="2" t="s">
        <v>65</v>
      </c>
      <c r="E100" s="2" t="s">
        <v>68</v>
      </c>
      <c r="F100" s="2" t="s">
        <v>74</v>
      </c>
      <c r="G100" s="2" t="s">
        <v>69</v>
      </c>
      <c r="H100" s="2" t="s">
        <v>75</v>
      </c>
      <c r="I100" s="2" t="s">
        <v>76</v>
      </c>
    </row>
    <row r="101" spans="1:8" ht="12.75">
      <c r="A101" s="1">
        <v>1991</v>
      </c>
      <c r="B101" s="2">
        <f>B145/12</f>
        <v>12361930</v>
      </c>
      <c r="D101" s="2">
        <f>D145/12</f>
        <v>196163</v>
      </c>
      <c r="E101" s="2">
        <f>E145/12</f>
        <v>2900292</v>
      </c>
      <c r="H101" s="2">
        <f>H145/12</f>
        <v>9265475</v>
      </c>
    </row>
    <row r="102" spans="1:8" ht="12.75">
      <c r="A102" s="1">
        <v>1992</v>
      </c>
      <c r="B102" s="2">
        <f>B146/12</f>
        <v>12674664</v>
      </c>
      <c r="D102" s="2">
        <f>D146/12</f>
        <v>211907</v>
      </c>
      <c r="E102" s="2">
        <f>E146/12</f>
        <v>2988996</v>
      </c>
      <c r="H102" s="2">
        <f>H146/12</f>
        <v>9473761</v>
      </c>
    </row>
    <row r="103" spans="1:8" ht="12.75">
      <c r="A103" s="1">
        <v>1993</v>
      </c>
      <c r="B103" s="2">
        <f>B147/12</f>
        <v>13101163</v>
      </c>
      <c r="D103" s="2">
        <f>D147/12</f>
        <v>227899</v>
      </c>
      <c r="E103" s="2">
        <f>E147/12</f>
        <v>3144382</v>
      </c>
      <c r="H103" s="2">
        <f>H147/12</f>
        <v>9728882</v>
      </c>
    </row>
    <row r="104" spans="1:8" ht="12.75">
      <c r="A104" s="1">
        <v>1994</v>
      </c>
      <c r="B104" s="2">
        <f>B148/12</f>
        <v>13561496</v>
      </c>
      <c r="D104" s="2">
        <f>D148/12</f>
        <v>236645</v>
      </c>
      <c r="E104" s="2">
        <f>E148/12</f>
        <v>3286783</v>
      </c>
      <c r="H104" s="2">
        <f>H148/12</f>
        <v>10038068</v>
      </c>
    </row>
    <row r="105" spans="1:8" ht="12.75">
      <c r="A105" s="1">
        <v>1995</v>
      </c>
      <c r="B105" s="2">
        <f>B149/12</f>
        <v>14185861</v>
      </c>
      <c r="D105" s="2">
        <f>D149/12</f>
        <v>234705</v>
      </c>
      <c r="E105" s="2">
        <f>E149/12</f>
        <v>3671787</v>
      </c>
      <c r="H105" s="2">
        <f>H149/12</f>
        <v>10279369</v>
      </c>
    </row>
    <row r="106" spans="1:8" ht="12.75">
      <c r="A106" s="1">
        <v>1996</v>
      </c>
      <c r="B106" s="2">
        <f>B150/12</f>
        <v>15053815</v>
      </c>
      <c r="D106" s="2">
        <f>D150/12</f>
        <v>227861</v>
      </c>
      <c r="E106" s="2">
        <f>E150/12</f>
        <v>4193675</v>
      </c>
      <c r="H106" s="2">
        <f>H150/12</f>
        <v>10632279</v>
      </c>
    </row>
    <row r="107" spans="1:8" ht="12.75">
      <c r="A107" s="1">
        <v>1997</v>
      </c>
      <c r="B107" s="2">
        <f>B151/12</f>
        <v>15686118</v>
      </c>
      <c r="C107" s="2">
        <f>C151/12</f>
        <v>791727</v>
      </c>
      <c r="D107" s="2">
        <f>D151/12</f>
        <v>208114</v>
      </c>
      <c r="E107" s="2">
        <f>E151/12</f>
        <v>3497282</v>
      </c>
      <c r="G107" s="2">
        <f>G151/12</f>
        <v>1240788</v>
      </c>
      <c r="H107" s="2">
        <f>H151/12</f>
        <v>9948207</v>
      </c>
    </row>
    <row r="108" spans="1:8" ht="12.75">
      <c r="A108" s="1">
        <v>1998</v>
      </c>
      <c r="B108" s="2">
        <f>B152/12</f>
        <v>16672955</v>
      </c>
      <c r="C108" s="2">
        <f>C152/12</f>
        <v>887850</v>
      </c>
      <c r="D108" s="2">
        <f>D152/12</f>
        <v>206601</v>
      </c>
      <c r="E108" s="2">
        <f>E152/12</f>
        <v>4014123</v>
      </c>
      <c r="G108" s="2">
        <f>G152/12</f>
        <v>1538794</v>
      </c>
      <c r="H108" s="2">
        <f>H152/12</f>
        <v>10025587</v>
      </c>
    </row>
    <row r="109" spans="1:9" ht="12.75">
      <c r="A109" s="1">
        <v>1999</v>
      </c>
      <c r="B109" s="2">
        <f>B153/12</f>
        <v>16350480.5</v>
      </c>
      <c r="F109" s="2">
        <f>F153/12</f>
        <v>4619860.5</v>
      </c>
      <c r="G109" s="2">
        <f>G153/12</f>
        <v>1734211.5</v>
      </c>
      <c r="I109" s="2">
        <f>I153/12</f>
        <v>9996408.5</v>
      </c>
    </row>
    <row r="110" spans="1:9" ht="12.75">
      <c r="A110" s="1">
        <v>2000</v>
      </c>
      <c r="B110" s="2">
        <f>B154/12</f>
        <v>17183543.5</v>
      </c>
      <c r="F110" s="2">
        <f>F154/12</f>
        <v>4891087</v>
      </c>
      <c r="G110" s="2">
        <f>G154/12</f>
        <v>1901086</v>
      </c>
      <c r="I110" s="2">
        <f>I154/12</f>
        <v>10391370.5</v>
      </c>
    </row>
    <row r="111" spans="1:9" ht="12.75">
      <c r="A111" s="1">
        <v>2001</v>
      </c>
      <c r="B111" s="2">
        <f>B155/12</f>
        <v>16820388.5</v>
      </c>
      <c r="F111" s="2">
        <f>F155/12</f>
        <v>4719588</v>
      </c>
      <c r="G111" s="2">
        <f>G155/12</f>
        <v>1873137</v>
      </c>
      <c r="I111" s="2">
        <f>I155/12</f>
        <v>10227663.5</v>
      </c>
    </row>
    <row r="112" spans="1:9" ht="12.75">
      <c r="A112" s="1">
        <v>2002</v>
      </c>
      <c r="B112" s="2">
        <f>B156/12</f>
        <v>15586500</v>
      </c>
      <c r="F112" s="2">
        <f>F156/12</f>
        <v>4063916.5</v>
      </c>
      <c r="G112" s="2">
        <f>G156/12</f>
        <v>1762031.5</v>
      </c>
      <c r="I112" s="2">
        <f>I156/12</f>
        <v>9760552</v>
      </c>
    </row>
    <row r="113" spans="1:9" ht="12.75">
      <c r="A113" s="1">
        <v>2003</v>
      </c>
      <c r="B113" s="2">
        <f>B157/12</f>
        <v>14007079</v>
      </c>
      <c r="F113" s="2">
        <f>F157/12</f>
        <v>3272751.5</v>
      </c>
      <c r="G113" s="2">
        <f>G157/12</f>
        <v>1498542.5</v>
      </c>
      <c r="I113" s="2">
        <f>I157/12</f>
        <v>9235785</v>
      </c>
    </row>
    <row r="114" spans="1:9" ht="12.75">
      <c r="A114" s="1">
        <v>2004</v>
      </c>
      <c r="B114" s="2">
        <f>B158/12</f>
        <v>13093256</v>
      </c>
      <c r="F114" s="2">
        <f>F158/12</f>
        <v>3137113</v>
      </c>
      <c r="G114" s="2">
        <f>G158/12</f>
        <v>1231605</v>
      </c>
      <c r="I114" s="2">
        <f>I158/12</f>
        <v>8724538</v>
      </c>
    </row>
    <row r="115" spans="1:9" ht="12.75">
      <c r="A115" s="1">
        <v>2005</v>
      </c>
      <c r="B115" s="2">
        <f>B159/12</f>
        <v>12397913.5</v>
      </c>
      <c r="F115" s="2">
        <f>F159/12</f>
        <v>3029910</v>
      </c>
      <c r="G115" s="2">
        <f>G159/12</f>
        <v>1041243</v>
      </c>
      <c r="I115" s="2">
        <f>I159/12</f>
        <v>8326760.5</v>
      </c>
    </row>
    <row r="116" spans="1:9" ht="12.75">
      <c r="A116" s="1">
        <v>2006</v>
      </c>
      <c r="B116" s="2">
        <f>B160/12</f>
        <v>11735871.5</v>
      </c>
      <c r="F116" s="2">
        <f>F160/12</f>
        <v>2946667</v>
      </c>
      <c r="G116" s="2">
        <f>G160/12</f>
        <v>887011</v>
      </c>
      <c r="I116" s="2">
        <f>I160/12</f>
        <v>7902193.5</v>
      </c>
    </row>
    <row r="117" spans="1:9" ht="12.75">
      <c r="A117" s="1">
        <v>2007</v>
      </c>
      <c r="B117" s="2">
        <f>B161/12</f>
        <v>10939764</v>
      </c>
      <c r="F117" s="2">
        <f>F161/12</f>
        <v>2862929.5</v>
      </c>
      <c r="G117" s="2">
        <f>G161/12</f>
        <v>755180.5</v>
      </c>
      <c r="I117" s="2">
        <f>I161/12</f>
        <v>7321654</v>
      </c>
    </row>
    <row r="118" spans="1:9" ht="12.75">
      <c r="A118" s="1">
        <v>2008</v>
      </c>
      <c r="B118" s="2">
        <f>B162/12</f>
        <v>9986418.5</v>
      </c>
      <c r="F118" s="2">
        <f>F162/12</f>
        <v>2730657.5</v>
      </c>
      <c r="G118" s="2">
        <f>G162/12</f>
        <v>636282.5</v>
      </c>
      <c r="I118" s="2">
        <f>I162/12</f>
        <v>6619478.5</v>
      </c>
    </row>
    <row r="121" spans="1:5" ht="12.75" customHeight="1">
      <c r="A121" s="3" t="s">
        <v>77</v>
      </c>
      <c r="B121" s="3"/>
      <c r="C121" s="3"/>
      <c r="D121" s="3"/>
      <c r="E121" s="3"/>
    </row>
    <row r="122" spans="1:12" ht="24.75">
      <c r="A122" s="1" t="s">
        <v>78</v>
      </c>
      <c r="B122" s="2" t="s">
        <v>56</v>
      </c>
      <c r="C122" s="2" t="s">
        <v>25</v>
      </c>
      <c r="D122" s="2" t="s">
        <v>65</v>
      </c>
      <c r="E122" s="2" t="s">
        <v>66</v>
      </c>
      <c r="F122" s="2" t="s">
        <v>67</v>
      </c>
      <c r="G122" s="2" t="s">
        <v>68</v>
      </c>
      <c r="H122" s="2" t="s">
        <v>69</v>
      </c>
      <c r="I122" s="2" t="s">
        <v>79</v>
      </c>
      <c r="J122" s="2" t="s">
        <v>71</v>
      </c>
      <c r="K122" s="2" t="s">
        <v>80</v>
      </c>
      <c r="L122" s="2" t="s">
        <v>62</v>
      </c>
    </row>
    <row r="123" spans="1:11" ht="12.75">
      <c r="A123" s="1">
        <v>1992</v>
      </c>
      <c r="B123" s="2">
        <v>148305360</v>
      </c>
      <c r="D123" s="2">
        <v>2353956</v>
      </c>
      <c r="E123" s="2">
        <v>34803504</v>
      </c>
      <c r="K123" s="2">
        <v>111147900</v>
      </c>
    </row>
    <row r="124" spans="1:11" ht="12.75">
      <c r="A124" s="1">
        <v>1993</v>
      </c>
      <c r="B124" s="2">
        <v>152095980</v>
      </c>
      <c r="D124" s="2">
        <v>2542884</v>
      </c>
      <c r="E124" s="2">
        <v>35867952</v>
      </c>
      <c r="K124" s="2">
        <v>113685144</v>
      </c>
    </row>
    <row r="125" spans="1:12" ht="12.75">
      <c r="A125" s="1">
        <v>1994</v>
      </c>
      <c r="B125" s="2">
        <v>154479168</v>
      </c>
      <c r="E125" s="2">
        <v>37732584</v>
      </c>
      <c r="I125" s="2">
        <v>112254420</v>
      </c>
      <c r="L125" s="2">
        <v>4492164</v>
      </c>
    </row>
    <row r="126" spans="1:12" ht="12.75">
      <c r="A126" s="1">
        <v>1995</v>
      </c>
      <c r="B126" s="2">
        <v>159898212</v>
      </c>
      <c r="E126" s="2">
        <v>39441396</v>
      </c>
      <c r="I126" s="2">
        <v>115956084</v>
      </c>
      <c r="L126" s="2">
        <v>4500732</v>
      </c>
    </row>
    <row r="127" spans="1:10" ht="12.75">
      <c r="A127" s="1">
        <v>1996</v>
      </c>
      <c r="B127" s="2">
        <v>170251903</v>
      </c>
      <c r="E127" s="2">
        <v>44061444</v>
      </c>
      <c r="J127" s="2">
        <v>126190459</v>
      </c>
    </row>
    <row r="128" spans="1:10" ht="12.75">
      <c r="A128" s="1">
        <v>1997</v>
      </c>
      <c r="B128" s="2">
        <v>180645780</v>
      </c>
      <c r="E128" s="2">
        <v>50324100</v>
      </c>
      <c r="J128" s="2">
        <v>130321680</v>
      </c>
    </row>
    <row r="129" spans="1:10" ht="12.75">
      <c r="A129" s="1">
        <v>1998</v>
      </c>
      <c r="B129" s="2">
        <v>188831352</v>
      </c>
      <c r="C129" s="2">
        <v>9500724</v>
      </c>
      <c r="F129" s="2">
        <v>52066044</v>
      </c>
      <c r="G129" s="2">
        <v>41967384</v>
      </c>
      <c r="H129" s="2">
        <v>14889456</v>
      </c>
      <c r="J129" s="2">
        <v>121875852</v>
      </c>
    </row>
    <row r="130" spans="1:10" ht="12.75">
      <c r="A130" s="1">
        <v>1999</v>
      </c>
      <c r="B130" s="2">
        <v>200075460</v>
      </c>
      <c r="C130" s="2">
        <v>14544054</v>
      </c>
      <c r="F130" s="2">
        <v>58823676</v>
      </c>
      <c r="G130" s="2">
        <v>48169476</v>
      </c>
      <c r="H130" s="2">
        <v>18465528</v>
      </c>
      <c r="J130" s="2">
        <v>122786256</v>
      </c>
    </row>
    <row r="131" spans="1:10" ht="12.75">
      <c r="A131" s="1">
        <v>2000</v>
      </c>
      <c r="B131" s="2">
        <v>202632570</v>
      </c>
      <c r="C131" s="2">
        <v>13463520</v>
      </c>
      <c r="F131" s="2">
        <v>56972988</v>
      </c>
      <c r="G131" s="2">
        <v>46875348</v>
      </c>
      <c r="H131" s="2">
        <v>21205698</v>
      </c>
      <c r="J131" s="2">
        <v>124453884</v>
      </c>
    </row>
    <row r="132" spans="1:10" ht="12.75">
      <c r="A132" s="1">
        <v>2001</v>
      </c>
      <c r="B132" s="2">
        <v>199907298</v>
      </c>
      <c r="C132" s="2">
        <v>13413708</v>
      </c>
      <c r="F132" s="2">
        <v>57161064</v>
      </c>
      <c r="G132" s="2">
        <v>47100786</v>
      </c>
      <c r="H132" s="2">
        <v>22369692</v>
      </c>
      <c r="J132" s="2">
        <v>120376542</v>
      </c>
    </row>
    <row r="134" spans="1:10" ht="12.75">
      <c r="A134" s="1">
        <v>2003</v>
      </c>
      <c r="B134" s="2">
        <v>237587004</v>
      </c>
      <c r="C134" s="2">
        <v>7128024</v>
      </c>
      <c r="F134" s="2">
        <v>48766998</v>
      </c>
      <c r="G134" s="2">
        <v>43420980</v>
      </c>
      <c r="H134" s="2">
        <v>21144378</v>
      </c>
      <c r="J134" s="2">
        <v>117126624</v>
      </c>
    </row>
    <row r="135" spans="1:10" ht="12.75">
      <c r="A135" s="1">
        <v>2004</v>
      </c>
      <c r="B135" s="2">
        <v>207610076</v>
      </c>
      <c r="C135" s="2">
        <v>6332432</v>
      </c>
      <c r="F135" s="2">
        <v>39273018</v>
      </c>
      <c r="G135" s="2">
        <v>33192696</v>
      </c>
      <c r="H135" s="2">
        <v>17982510</v>
      </c>
      <c r="J135" s="2">
        <v>110829420</v>
      </c>
    </row>
    <row r="136" spans="1:10" ht="12.75">
      <c r="A136" s="1">
        <v>2005</v>
      </c>
      <c r="B136" s="2">
        <v>194992756</v>
      </c>
      <c r="C136" s="2">
        <v>5763112</v>
      </c>
      <c r="F136" s="2">
        <v>37645356</v>
      </c>
      <c r="G136" s="2">
        <v>32110572</v>
      </c>
      <c r="H136" s="2">
        <v>14779260</v>
      </c>
      <c r="J136" s="2">
        <v>104694456</v>
      </c>
    </row>
    <row r="137" spans="1:10" ht="12.75">
      <c r="A137" s="1">
        <v>2006</v>
      </c>
      <c r="B137" s="2">
        <v>185378678</v>
      </c>
      <c r="C137" s="2">
        <v>5198384</v>
      </c>
      <c r="F137" s="2">
        <v>36358920</v>
      </c>
      <c r="G137" s="2">
        <v>31405332</v>
      </c>
      <c r="H137" s="2">
        <v>12494916</v>
      </c>
      <c r="J137" s="2">
        <v>99921126</v>
      </c>
    </row>
    <row r="138" spans="1:10" ht="12.75">
      <c r="A138" s="1">
        <v>2007</v>
      </c>
      <c r="B138" s="2">
        <v>176495874</v>
      </c>
      <c r="C138" s="2">
        <v>4639944</v>
      </c>
      <c r="F138" s="2">
        <v>35360004</v>
      </c>
      <c r="G138" s="2">
        <v>31025472</v>
      </c>
      <c r="H138" s="2">
        <v>10644132</v>
      </c>
      <c r="J138" s="2">
        <v>94826322</v>
      </c>
    </row>
    <row r="139" spans="1:10" ht="12.75">
      <c r="A139" s="1">
        <v>2008</v>
      </c>
      <c r="B139" s="2">
        <v>166942584</v>
      </c>
      <c r="C139" s="2">
        <v>4639944</v>
      </c>
      <c r="F139" s="2">
        <v>34355154</v>
      </c>
      <c r="G139" s="2">
        <v>31025472</v>
      </c>
      <c r="H139" s="2">
        <v>9062166</v>
      </c>
      <c r="J139" s="2">
        <v>87859848</v>
      </c>
    </row>
    <row r="140" spans="1:10" ht="12.75">
      <c r="A140" s="1">
        <v>2009</v>
      </c>
      <c r="B140" s="2">
        <v>152971226</v>
      </c>
      <c r="C140" s="2">
        <v>3755360</v>
      </c>
      <c r="F140" s="2">
        <v>32767890</v>
      </c>
      <c r="G140" s="2">
        <v>29378844</v>
      </c>
      <c r="H140" s="2">
        <v>7635390</v>
      </c>
      <c r="J140" s="2">
        <v>79433742</v>
      </c>
    </row>
    <row r="143" spans="1:5" ht="12.75" customHeight="1">
      <c r="A143" s="3" t="s">
        <v>81</v>
      </c>
      <c r="B143" s="3"/>
      <c r="C143" s="3"/>
      <c r="D143" s="3"/>
      <c r="E143" s="3"/>
    </row>
    <row r="144" spans="1:18" ht="24.75">
      <c r="A144" s="1" t="s">
        <v>78</v>
      </c>
      <c r="B144" s="2" t="s">
        <v>56</v>
      </c>
      <c r="C144" s="2" t="s">
        <v>25</v>
      </c>
      <c r="D144" s="2" t="s">
        <v>65</v>
      </c>
      <c r="E144" s="2" t="s">
        <v>68</v>
      </c>
      <c r="F144" s="2" t="s">
        <v>74</v>
      </c>
      <c r="G144" s="2" t="s">
        <v>69</v>
      </c>
      <c r="H144" s="2" t="s">
        <v>75</v>
      </c>
      <c r="I144" s="2" t="s">
        <v>76</v>
      </c>
      <c r="L144" s="1"/>
      <c r="N144" s="2"/>
      <c r="R144" s="1"/>
    </row>
    <row r="145" spans="1:18" ht="12.75">
      <c r="A145" s="1">
        <v>1992</v>
      </c>
      <c r="B145" s="2">
        <v>148343160</v>
      </c>
      <c r="D145" s="2">
        <v>2353956</v>
      </c>
      <c r="E145" s="2">
        <v>34803504</v>
      </c>
      <c r="H145" s="2">
        <v>111185700</v>
      </c>
      <c r="L145" s="1"/>
      <c r="N145" s="2"/>
      <c r="R145" s="1"/>
    </row>
    <row r="146" spans="1:18" ht="12.75">
      <c r="A146" s="1">
        <v>1993</v>
      </c>
      <c r="B146" s="2">
        <v>152095968</v>
      </c>
      <c r="D146" s="2">
        <v>2542884</v>
      </c>
      <c r="E146" s="2">
        <v>35867952</v>
      </c>
      <c r="H146" s="2">
        <v>113685132</v>
      </c>
      <c r="L146" s="1"/>
      <c r="N146" s="2"/>
      <c r="R146" s="1"/>
    </row>
    <row r="147" spans="1:18" ht="12.75">
      <c r="A147" s="1">
        <v>1994</v>
      </c>
      <c r="B147" s="2">
        <v>157213956</v>
      </c>
      <c r="D147" s="2">
        <v>2734788</v>
      </c>
      <c r="E147" s="2">
        <v>37732584</v>
      </c>
      <c r="H147" s="2">
        <v>116746584</v>
      </c>
      <c r="L147" s="1"/>
      <c r="N147" s="2"/>
      <c r="R147" s="1"/>
    </row>
    <row r="148" spans="1:18" ht="12.75">
      <c r="A148" s="1">
        <v>1995</v>
      </c>
      <c r="B148" s="2">
        <v>162737952</v>
      </c>
      <c r="D148" s="2">
        <v>2839740</v>
      </c>
      <c r="E148" s="2">
        <v>39441396</v>
      </c>
      <c r="H148" s="2">
        <v>120456816</v>
      </c>
      <c r="L148" s="1"/>
      <c r="N148" s="2"/>
      <c r="R148" s="1"/>
    </row>
    <row r="149" spans="1:18" ht="12.75">
      <c r="A149" s="1">
        <v>1996</v>
      </c>
      <c r="B149" s="2">
        <v>170230332</v>
      </c>
      <c r="D149" s="2">
        <v>2816460</v>
      </c>
      <c r="E149" s="2">
        <v>44061444</v>
      </c>
      <c r="H149" s="2">
        <v>123352428</v>
      </c>
      <c r="L149" s="1"/>
      <c r="N149" s="2"/>
      <c r="R149" s="1"/>
    </row>
    <row r="150" spans="1:18" ht="12.75">
      <c r="A150" s="1">
        <v>1997</v>
      </c>
      <c r="B150" s="2">
        <v>180645780</v>
      </c>
      <c r="D150" s="2">
        <v>2734332</v>
      </c>
      <c r="E150" s="2">
        <v>50324100</v>
      </c>
      <c r="H150" s="2">
        <v>127587348</v>
      </c>
      <c r="L150" s="1"/>
      <c r="N150" s="2"/>
      <c r="R150" s="1"/>
    </row>
    <row r="151" spans="1:18" ht="12.75">
      <c r="A151" s="1">
        <v>1998</v>
      </c>
      <c r="B151" s="2">
        <v>188233416</v>
      </c>
      <c r="C151" s="2">
        <v>9500724</v>
      </c>
      <c r="D151" s="2">
        <v>2497368</v>
      </c>
      <c r="E151" s="2">
        <v>41967384</v>
      </c>
      <c r="G151" s="2">
        <v>14889456</v>
      </c>
      <c r="H151" s="2">
        <v>119378484</v>
      </c>
      <c r="L151" s="1"/>
      <c r="N151" s="2"/>
      <c r="R151" s="1"/>
    </row>
    <row r="152" spans="1:18" ht="12.75">
      <c r="A152" s="1">
        <v>1999</v>
      </c>
      <c r="B152" s="2">
        <v>200075460</v>
      </c>
      <c r="C152" s="2">
        <v>10654200</v>
      </c>
      <c r="D152" s="2">
        <v>2479212</v>
      </c>
      <c r="E152" s="2">
        <v>48169476</v>
      </c>
      <c r="G152" s="2">
        <v>18465528</v>
      </c>
      <c r="H152" s="2">
        <v>120307044</v>
      </c>
      <c r="L152" s="1"/>
      <c r="N152" s="2"/>
      <c r="R152" s="1"/>
    </row>
    <row r="153" spans="1:18" ht="12.75">
      <c r="A153" s="1">
        <v>2000</v>
      </c>
      <c r="B153" s="2">
        <v>196205766</v>
      </c>
      <c r="F153" s="2">
        <v>55438326</v>
      </c>
      <c r="G153" s="2">
        <v>20810538</v>
      </c>
      <c r="I153" s="2">
        <v>119956902</v>
      </c>
      <c r="L153" s="1"/>
      <c r="N153" s="2"/>
      <c r="R153" s="1"/>
    </row>
    <row r="154" spans="1:18" ht="12.75">
      <c r="A154" s="1">
        <v>2001</v>
      </c>
      <c r="B154" s="2">
        <v>206202522</v>
      </c>
      <c r="F154" s="2">
        <v>58693044</v>
      </c>
      <c r="G154" s="2">
        <v>22813032</v>
      </c>
      <c r="I154" s="2">
        <v>124696446</v>
      </c>
      <c r="L154" s="1"/>
      <c r="N154" s="2"/>
      <c r="R154" s="1"/>
    </row>
    <row r="155" spans="1:18" ht="12.75">
      <c r="A155" s="1">
        <v>2002</v>
      </c>
      <c r="B155" s="2">
        <v>201844662</v>
      </c>
      <c r="F155" s="2">
        <v>56635056</v>
      </c>
      <c r="G155" s="2">
        <v>22477644</v>
      </c>
      <c r="I155" s="2">
        <v>122731962</v>
      </c>
      <c r="L155" s="1"/>
      <c r="N155" s="2"/>
      <c r="R155" s="1"/>
    </row>
    <row r="156" spans="1:18" ht="12.75">
      <c r="A156" s="1">
        <v>2003</v>
      </c>
      <c r="B156" s="2">
        <v>187038000</v>
      </c>
      <c r="F156" s="2">
        <v>48766998</v>
      </c>
      <c r="G156" s="2">
        <v>21144378</v>
      </c>
      <c r="I156" s="2">
        <v>117126624</v>
      </c>
      <c r="L156" s="1"/>
      <c r="N156" s="2"/>
      <c r="R156" s="1"/>
    </row>
    <row r="157" spans="1:18" ht="12.75">
      <c r="A157" s="1">
        <v>2004</v>
      </c>
      <c r="B157" s="2">
        <v>168084948</v>
      </c>
      <c r="F157" s="2">
        <v>39273018</v>
      </c>
      <c r="G157" s="2">
        <v>17982510</v>
      </c>
      <c r="I157" s="2">
        <v>110829420</v>
      </c>
      <c r="L157" s="1"/>
      <c r="N157" s="2"/>
      <c r="R157" s="1"/>
    </row>
    <row r="158" spans="1:18" ht="12.75">
      <c r="A158" s="1">
        <v>2005</v>
      </c>
      <c r="B158" s="2">
        <v>157119072</v>
      </c>
      <c r="F158" s="2">
        <v>37645356</v>
      </c>
      <c r="G158" s="2">
        <v>14779260</v>
      </c>
      <c r="I158" s="2">
        <v>104694456</v>
      </c>
      <c r="L158" s="1"/>
      <c r="N158" s="2"/>
      <c r="R158" s="1"/>
    </row>
    <row r="159" spans="1:18" ht="12.75">
      <c r="A159" s="1">
        <v>2006</v>
      </c>
      <c r="B159" s="2">
        <v>148774962</v>
      </c>
      <c r="F159" s="2">
        <v>36358920</v>
      </c>
      <c r="G159" s="2">
        <v>12494916</v>
      </c>
      <c r="I159" s="2">
        <v>99921126</v>
      </c>
      <c r="L159" s="1"/>
      <c r="N159" s="2"/>
      <c r="R159" s="1"/>
    </row>
    <row r="160" spans="1:18" ht="12.75">
      <c r="A160" s="1">
        <v>2007</v>
      </c>
      <c r="B160" s="2">
        <v>140830458</v>
      </c>
      <c r="F160" s="2">
        <v>35360004</v>
      </c>
      <c r="G160" s="2">
        <v>10644132</v>
      </c>
      <c r="I160" s="2">
        <v>94826322</v>
      </c>
      <c r="L160" s="1"/>
      <c r="N160" s="2"/>
      <c r="R160" s="1"/>
    </row>
    <row r="161" spans="1:18" ht="12.75">
      <c r="A161" s="1">
        <v>2008</v>
      </c>
      <c r="B161" s="2">
        <v>131277168</v>
      </c>
      <c r="F161" s="2">
        <v>34355154</v>
      </c>
      <c r="G161" s="2">
        <v>9062166</v>
      </c>
      <c r="I161" s="2">
        <v>87859848</v>
      </c>
      <c r="L161" s="1"/>
      <c r="N161" s="2"/>
      <c r="R161" s="1"/>
    </row>
    <row r="162" spans="1:18" ht="12.75">
      <c r="A162" s="1">
        <v>2009</v>
      </c>
      <c r="B162" s="2">
        <v>119837022</v>
      </c>
      <c r="F162" s="2">
        <v>32767890</v>
      </c>
      <c r="G162" s="2">
        <v>7635390</v>
      </c>
      <c r="I162" s="2">
        <v>79433742</v>
      </c>
      <c r="L162" s="1"/>
      <c r="N162" s="2"/>
      <c r="R162" s="1"/>
    </row>
  </sheetData>
  <mergeCells count="16">
    <mergeCell ref="A1:G1"/>
    <mergeCell ref="A3:E3"/>
    <mergeCell ref="B4:E4"/>
    <mergeCell ref="F4:H4"/>
    <mergeCell ref="L6:O6"/>
    <mergeCell ref="L7:O7"/>
    <mergeCell ref="L8:O8"/>
    <mergeCell ref="L9:O9"/>
    <mergeCell ref="L10:O10"/>
    <mergeCell ref="L11:O11"/>
    <mergeCell ref="A33:E33"/>
    <mergeCell ref="A55:E55"/>
    <mergeCell ref="A77:E77"/>
    <mergeCell ref="A99:E99"/>
    <mergeCell ref="A121:E121"/>
    <mergeCell ref="A143:E1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" width="9.00390625" style="1" customWidth="1"/>
    <col min="2" max="9" width="11.140625" style="1" customWidth="1"/>
    <col min="10" max="16384" width="9.00390625" style="1" customWidth="1"/>
  </cols>
  <sheetData>
    <row r="1" spans="1:6" ht="12.75" customHeight="1">
      <c r="A1" s="3" t="s">
        <v>82</v>
      </c>
      <c r="B1" s="3"/>
      <c r="C1" s="3"/>
      <c r="D1" s="3"/>
      <c r="E1" s="3"/>
      <c r="F1" s="3"/>
    </row>
    <row r="2" spans="1:5" ht="12.75" customHeight="1">
      <c r="A2" s="3" t="s">
        <v>83</v>
      </c>
      <c r="B2" s="3"/>
      <c r="C2" s="3"/>
      <c r="D2" s="3"/>
      <c r="E2" s="3"/>
    </row>
    <row r="3" spans="1:5" ht="12.75" customHeight="1">
      <c r="A3" s="3" t="s">
        <v>84</v>
      </c>
      <c r="B3" s="3"/>
      <c r="C3" s="3"/>
      <c r="D3" s="3"/>
      <c r="E3" s="3"/>
    </row>
    <row r="4" spans="1:9" ht="12.75" customHeight="1">
      <c r="A4" s="3" t="s">
        <v>85</v>
      </c>
      <c r="B4" s="3"/>
      <c r="C4" s="3"/>
      <c r="D4" s="3"/>
      <c r="E4" s="3"/>
      <c r="F4" s="3"/>
      <c r="G4" s="3"/>
      <c r="H4" s="3"/>
      <c r="I4" s="3"/>
    </row>
    <row r="5" spans="1:6" ht="12.75" customHeight="1">
      <c r="A5" s="3" t="s">
        <v>86</v>
      </c>
      <c r="B5" s="3"/>
      <c r="C5" s="3"/>
      <c r="D5" s="3"/>
      <c r="E5" s="3"/>
      <c r="F5" s="3"/>
    </row>
    <row r="8" spans="1:9" ht="12.75" customHeight="1">
      <c r="A8" s="3" t="s">
        <v>54</v>
      </c>
      <c r="B8" s="3"/>
      <c r="C8" s="3"/>
      <c r="D8" s="3"/>
      <c r="E8" s="3"/>
      <c r="F8" s="2"/>
      <c r="G8" s="2"/>
      <c r="H8" s="2"/>
      <c r="I8" s="2"/>
    </row>
    <row r="9" spans="1:9" ht="48.75">
      <c r="A9" s="1" t="s">
        <v>55</v>
      </c>
      <c r="B9" s="2" t="s">
        <v>56</v>
      </c>
      <c r="C9" s="2" t="s">
        <v>87</v>
      </c>
      <c r="D9" s="2" t="s">
        <v>88</v>
      </c>
      <c r="E9" s="2" t="s">
        <v>89</v>
      </c>
      <c r="F9" s="2" t="s">
        <v>20</v>
      </c>
      <c r="G9" s="2" t="s">
        <v>19</v>
      </c>
      <c r="H9" s="2" t="s">
        <v>90</v>
      </c>
      <c r="I9" s="2" t="s">
        <v>91</v>
      </c>
    </row>
    <row r="10" spans="1:9" ht="12.75">
      <c r="A10" s="1">
        <v>1991</v>
      </c>
      <c r="B10" s="2">
        <v>12740252</v>
      </c>
      <c r="C10" s="2"/>
      <c r="D10" s="2">
        <v>1299205</v>
      </c>
      <c r="E10" s="2">
        <v>131257</v>
      </c>
      <c r="F10" s="2"/>
      <c r="G10" s="2"/>
      <c r="H10" s="2">
        <v>2115255</v>
      </c>
      <c r="I10" s="2">
        <f>B10-SUM(C10:H10)</f>
        <v>9194535</v>
      </c>
    </row>
    <row r="11" spans="1:9" ht="12.75">
      <c r="A11" s="1">
        <v>1992</v>
      </c>
      <c r="B11" s="2">
        <v>13095538</v>
      </c>
      <c r="C11" s="2"/>
      <c r="D11" s="2">
        <v>1524070</v>
      </c>
      <c r="E11" s="2">
        <v>129870</v>
      </c>
      <c r="F11" s="2"/>
      <c r="G11" s="2"/>
      <c r="H11" s="2">
        <v>1967009</v>
      </c>
      <c r="I11" s="2">
        <f>B11-SUM(C11:H11)</f>
        <v>9474589</v>
      </c>
    </row>
    <row r="12" spans="1:9" ht="12.75">
      <c r="A12" s="1">
        <v>1993</v>
      </c>
      <c r="B12" s="2">
        <v>13594027</v>
      </c>
      <c r="C12" s="2"/>
      <c r="D12" s="2">
        <v>1620442</v>
      </c>
      <c r="E12" s="2">
        <v>128447</v>
      </c>
      <c r="F12" s="2"/>
      <c r="G12" s="2"/>
      <c r="H12" s="2">
        <v>2064797</v>
      </c>
      <c r="I12" s="2">
        <f>B12-SUM(C12:H12)</f>
        <v>9780341</v>
      </c>
    </row>
    <row r="13" spans="1:9" ht="12.75">
      <c r="A13" s="1">
        <v>1994</v>
      </c>
      <c r="B13" s="2">
        <v>14083384</v>
      </c>
      <c r="C13" s="2"/>
      <c r="D13" s="2">
        <v>3518379</v>
      </c>
      <c r="E13" s="2">
        <v>124882</v>
      </c>
      <c r="F13" s="2"/>
      <c r="G13" s="2"/>
      <c r="H13" s="2">
        <v>348385</v>
      </c>
      <c r="I13" s="2">
        <f>B13-SUM(C13:H13)</f>
        <v>10091738</v>
      </c>
    </row>
    <row r="14" spans="1:9" ht="12.75">
      <c r="A14" s="1">
        <v>1995</v>
      </c>
      <c r="B14" s="2">
        <v>14544666</v>
      </c>
      <c r="C14" s="2"/>
      <c r="D14" s="2">
        <v>3713962</v>
      </c>
      <c r="E14" s="2">
        <v>121013</v>
      </c>
      <c r="F14" s="2"/>
      <c r="G14" s="2"/>
      <c r="H14" s="2">
        <v>333407</v>
      </c>
      <c r="I14" s="2">
        <f>B14-SUM(C14:H14)</f>
        <v>10376284</v>
      </c>
    </row>
    <row r="15" spans="1:9" ht="12.75">
      <c r="A15" s="1">
        <v>1996</v>
      </c>
      <c r="B15" s="2">
        <v>15286521</v>
      </c>
      <c r="C15" s="2"/>
      <c r="D15" s="2">
        <v>4132417</v>
      </c>
      <c r="E15" s="2">
        <v>115473</v>
      </c>
      <c r="F15" s="2"/>
      <c r="G15" s="2"/>
      <c r="H15" s="2">
        <v>329550</v>
      </c>
      <c r="I15" s="2">
        <f>B15-SUM(C15:H15)</f>
        <v>10709081</v>
      </c>
    </row>
    <row r="16" spans="1:9" ht="12.75">
      <c r="A16" s="1">
        <v>1997</v>
      </c>
      <c r="B16" s="2">
        <v>16132694</v>
      </c>
      <c r="C16" s="2"/>
      <c r="D16" s="2">
        <v>4499343</v>
      </c>
      <c r="E16" s="2">
        <v>169546</v>
      </c>
      <c r="F16" s="2"/>
      <c r="G16" s="2"/>
      <c r="H16" s="2">
        <v>388522</v>
      </c>
      <c r="I16" s="2">
        <f>B16-SUM(C16:H16)</f>
        <v>11075283</v>
      </c>
    </row>
    <row r="17" spans="1:9" ht="12.75">
      <c r="A17" s="1">
        <v>1998</v>
      </c>
      <c r="B17" s="2">
        <v>16859395</v>
      </c>
      <c r="C17" s="2"/>
      <c r="D17" s="2">
        <v>4791864</v>
      </c>
      <c r="E17" s="2">
        <v>167605</v>
      </c>
      <c r="F17" s="2"/>
      <c r="G17" s="2"/>
      <c r="H17" s="2">
        <v>409710</v>
      </c>
      <c r="I17" s="2">
        <f>B17-SUM(C17:H17)</f>
        <v>11490216</v>
      </c>
    </row>
    <row r="18" spans="1:9" ht="12.75">
      <c r="A18" s="1">
        <v>1999</v>
      </c>
      <c r="B18" s="2">
        <v>17448690</v>
      </c>
      <c r="C18" s="2"/>
      <c r="D18" s="2">
        <v>5186054</v>
      </c>
      <c r="E18" s="2">
        <v>165333</v>
      </c>
      <c r="F18" s="2"/>
      <c r="G18" s="2"/>
      <c r="H18" s="2">
        <v>281312</v>
      </c>
      <c r="I18" s="2">
        <f>B18-SUM(C18:H18)</f>
        <v>11815991</v>
      </c>
    </row>
    <row r="19" spans="1:9" ht="12.75">
      <c r="A19" s="1">
        <v>2000</v>
      </c>
      <c r="B19" s="2">
        <v>17626160</v>
      </c>
      <c r="C19" s="2"/>
      <c r="D19" s="2">
        <v>5384002</v>
      </c>
      <c r="E19" s="2">
        <v>159332</v>
      </c>
      <c r="F19" s="2"/>
      <c r="G19" s="2"/>
      <c r="H19" s="2">
        <v>266409</v>
      </c>
      <c r="I19" s="2">
        <f>B19-SUM(C19:H19)</f>
        <v>11816417</v>
      </c>
    </row>
    <row r="20" spans="1:9" ht="12.75">
      <c r="A20" s="1">
        <v>2001</v>
      </c>
      <c r="B20" s="2">
        <v>16664145</v>
      </c>
      <c r="C20" s="2"/>
      <c r="D20" s="2">
        <v>4787086</v>
      </c>
      <c r="E20" s="2">
        <v>142952</v>
      </c>
      <c r="F20" s="2"/>
      <c r="G20" s="2"/>
      <c r="H20" s="2">
        <v>291905</v>
      </c>
      <c r="I20" s="2">
        <f>B20-SUM(C20:H20)</f>
        <v>11442202</v>
      </c>
    </row>
    <row r="21" spans="1:9" ht="12.75">
      <c r="A21" s="1">
        <v>2002</v>
      </c>
      <c r="B21" s="2">
        <v>15682208</v>
      </c>
      <c r="C21" s="2">
        <v>308092</v>
      </c>
      <c r="D21" s="2">
        <v>4467901</v>
      </c>
      <c r="E21" s="2">
        <v>116234</v>
      </c>
      <c r="F21" s="2">
        <v>1573339</v>
      </c>
      <c r="G21" s="2">
        <v>8921002</v>
      </c>
      <c r="H21" s="2">
        <v>295640</v>
      </c>
      <c r="I21" s="2">
        <f>B21-SUM(C21:H21)</f>
        <v>0</v>
      </c>
    </row>
    <row r="22" spans="1:9" ht="12.75">
      <c r="A22" s="1">
        <v>2003</v>
      </c>
      <c r="B22" s="2">
        <v>14276820</v>
      </c>
      <c r="C22" s="2">
        <v>326057</v>
      </c>
      <c r="D22" s="2">
        <v>3930723</v>
      </c>
      <c r="E22" s="2">
        <v>106145</v>
      </c>
      <c r="F22" s="2">
        <v>1274502</v>
      </c>
      <c r="G22" s="2">
        <v>8313781</v>
      </c>
      <c r="H22" s="2">
        <v>325612</v>
      </c>
      <c r="I22" s="2">
        <f>B22-SUM(C22:H22)</f>
        <v>0</v>
      </c>
    </row>
    <row r="23" spans="1:9" ht="12.75">
      <c r="A23" s="1">
        <v>2004</v>
      </c>
      <c r="B23" s="2">
        <v>13407741</v>
      </c>
      <c r="C23" s="2">
        <v>330073</v>
      </c>
      <c r="D23" s="2">
        <v>3768768</v>
      </c>
      <c r="E23" s="2">
        <v>95691</v>
      </c>
      <c r="F23" s="2">
        <v>1063018</v>
      </c>
      <c r="G23" s="2">
        <v>7844345</v>
      </c>
      <c r="H23" s="2">
        <v>305846</v>
      </c>
      <c r="I23" s="2">
        <f>B23-SUM(C23:H23)</f>
        <v>0</v>
      </c>
    </row>
    <row r="24" spans="1:9" ht="12.75">
      <c r="A24" s="1">
        <v>2005</v>
      </c>
      <c r="B24" s="2">
        <v>12800540</v>
      </c>
      <c r="C24" s="2">
        <v>342994</v>
      </c>
      <c r="D24" s="2">
        <v>3658450</v>
      </c>
      <c r="E24" s="2">
        <v>79670</v>
      </c>
      <c r="F24" s="2">
        <v>912307</v>
      </c>
      <c r="G24" s="2">
        <v>7498128</v>
      </c>
      <c r="H24" s="2">
        <v>308991</v>
      </c>
      <c r="I24" s="2">
        <f>B24-SUM(C24:H24)</f>
        <v>0</v>
      </c>
    </row>
    <row r="25" spans="1:9" ht="12.75">
      <c r="A25" s="1">
        <v>2006</v>
      </c>
      <c r="B25" s="2">
        <v>12065762</v>
      </c>
      <c r="C25" s="2">
        <v>336794</v>
      </c>
      <c r="D25" s="2">
        <v>3604462</v>
      </c>
      <c r="E25" s="2">
        <v>62377</v>
      </c>
      <c r="F25" s="2">
        <v>769765</v>
      </c>
      <c r="G25" s="2">
        <v>6986499</v>
      </c>
      <c r="H25" s="2">
        <v>305865</v>
      </c>
      <c r="I25" s="2">
        <f>B25-SUM(C25:H25)</f>
        <v>0</v>
      </c>
    </row>
    <row r="26" spans="1:9" ht="12.75">
      <c r="A26" s="1">
        <v>2007</v>
      </c>
      <c r="B26" s="2">
        <v>11242556</v>
      </c>
      <c r="C26" s="2">
        <v>328209</v>
      </c>
      <c r="D26" s="2">
        <v>3544202</v>
      </c>
      <c r="E26" s="2">
        <v>48816</v>
      </c>
      <c r="F26" s="2">
        <v>659765</v>
      </c>
      <c r="G26" s="2">
        <v>6367711</v>
      </c>
      <c r="H26" s="2">
        <v>293853</v>
      </c>
      <c r="I26" s="2">
        <f>B26-SUM(C26:H26)</f>
        <v>0</v>
      </c>
    </row>
    <row r="27" spans="1:9" ht="12.75">
      <c r="A27" s="1">
        <v>2008</v>
      </c>
      <c r="B27" s="2">
        <v>3689275</v>
      </c>
      <c r="C27" s="2"/>
      <c r="D27" s="2">
        <v>3369775</v>
      </c>
      <c r="E27" s="2">
        <v>46292</v>
      </c>
      <c r="F27" s="2"/>
      <c r="G27" s="2"/>
      <c r="H27" s="2">
        <v>273208</v>
      </c>
      <c r="I27" s="2">
        <f>B27-SUM(C27:H27)</f>
        <v>0</v>
      </c>
    </row>
  </sheetData>
  <mergeCells count="6">
    <mergeCell ref="A1:F1"/>
    <mergeCell ref="A2:E2"/>
    <mergeCell ref="A3:E3"/>
    <mergeCell ref="A4:I4"/>
    <mergeCell ref="A5:F5"/>
    <mergeCell ref="A8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4" sqref="F4"/>
    </sheetView>
  </sheetViews>
  <sheetFormatPr defaultColWidth="9.140625" defaultRowHeight="12.75"/>
  <cols>
    <col min="1" max="1" width="6.57421875" style="1" customWidth="1"/>
    <col min="2" max="4" width="12.140625" style="1" customWidth="1"/>
    <col min="5" max="5" width="18.00390625" style="1" customWidth="1"/>
    <col min="6" max="11" width="12.140625" style="1" customWidth="1"/>
    <col min="12" max="12" width="5.28125" style="1" customWidth="1"/>
    <col min="13" max="14" width="12.140625" style="1" customWidth="1"/>
    <col min="15" max="15" width="14.8515625" style="1" customWidth="1"/>
    <col min="16" max="16384" width="9.00390625" style="1" customWidth="1"/>
  </cols>
  <sheetData>
    <row r="1" spans="1:7" ht="12.75" customHeight="1">
      <c r="A1" s="3" t="s">
        <v>92</v>
      </c>
      <c r="B1" s="3"/>
      <c r="C1" s="3"/>
      <c r="D1" s="3"/>
      <c r="E1" s="3"/>
      <c r="F1" s="3"/>
      <c r="G1" s="3"/>
    </row>
    <row r="3" spans="1:5" ht="12.75" customHeight="1">
      <c r="A3" s="3" t="s">
        <v>93</v>
      </c>
      <c r="B3" s="3"/>
      <c r="C3" s="3"/>
      <c r="D3" s="3"/>
      <c r="E3" s="3"/>
    </row>
    <row r="4" spans="4:9" ht="72.75">
      <c r="D4" s="1" t="s">
        <v>94</v>
      </c>
      <c r="E4" s="1" t="s">
        <v>95</v>
      </c>
      <c r="F4" s="1" t="s">
        <v>96</v>
      </c>
      <c r="H4" s="1" t="s">
        <v>97</v>
      </c>
      <c r="I4" s="1" t="s">
        <v>98</v>
      </c>
    </row>
    <row r="5" spans="1:10" ht="12.75">
      <c r="A5" s="1" t="s">
        <v>55</v>
      </c>
      <c r="B5" s="1" t="s">
        <v>56</v>
      </c>
      <c r="C5" s="2" t="s">
        <v>25</v>
      </c>
      <c r="D5" s="2" t="s">
        <v>68</v>
      </c>
      <c r="E5" s="2" t="s">
        <v>74</v>
      </c>
      <c r="F5" s="2" t="s">
        <v>69</v>
      </c>
      <c r="H5" s="2" t="s">
        <v>76</v>
      </c>
      <c r="I5" s="2" t="s">
        <v>75</v>
      </c>
      <c r="J5" s="2" t="s">
        <v>99</v>
      </c>
    </row>
    <row r="6" spans="1:10" ht="12.75">
      <c r="A6" s="1">
        <v>1992</v>
      </c>
      <c r="B6" s="5">
        <f>B29/B51-1</f>
        <v>0.00025487952694369653</v>
      </c>
      <c r="D6" s="5">
        <f>D29/D51-1</f>
        <v>0</v>
      </c>
      <c r="I6" s="5">
        <f>I29/(G51+I51+K51)-1</f>
        <v>0.000340087397062927</v>
      </c>
      <c r="J6" s="5">
        <f>J29/J51-1</f>
        <v>0</v>
      </c>
    </row>
    <row r="7" spans="1:10" ht="12.75">
      <c r="A7" s="1">
        <v>1993</v>
      </c>
      <c r="B7" s="5">
        <f>B30/B52-1</f>
        <v>-7.889754871648336E-08</v>
      </c>
      <c r="D7" s="5">
        <f>D30/D52-1</f>
        <v>0</v>
      </c>
      <c r="I7" s="5">
        <f>I30/(G52+I52+K52)-1</f>
        <v>-1.0555468887840647E-07</v>
      </c>
      <c r="J7" s="5">
        <f>J30/J52-1</f>
        <v>0</v>
      </c>
    </row>
    <row r="8" spans="1:10" ht="12.75">
      <c r="A8" s="1">
        <v>1994</v>
      </c>
      <c r="B8" s="5">
        <f>B31/B53-1</f>
        <v>0.017703280224813156</v>
      </c>
      <c r="D8" s="5">
        <f>D31/D53-1</f>
        <v>0</v>
      </c>
      <c r="I8" s="5">
        <f>I31/(G53+I53+K53)-1</f>
        <v>0</v>
      </c>
      <c r="J8" s="5"/>
    </row>
    <row r="9" spans="1:10" ht="12.75">
      <c r="A9" s="1">
        <v>1995</v>
      </c>
      <c r="B9" s="5">
        <f>B32/B54-1</f>
        <v>0.017759673260136166</v>
      </c>
      <c r="D9" s="5">
        <f>D32/D54-1</f>
        <v>0</v>
      </c>
      <c r="I9" s="5">
        <f>I32/(G54+I54+K54)-1</f>
        <v>0</v>
      </c>
      <c r="J9" s="5"/>
    </row>
    <row r="10" spans="1:10" ht="12.75">
      <c r="A10" s="1">
        <v>1996</v>
      </c>
      <c r="B10" s="5">
        <f>B33/B55-1</f>
        <v>-0.00012670049273988404</v>
      </c>
      <c r="D10" s="5">
        <f>D33/D55-1</f>
        <v>0</v>
      </c>
      <c r="I10" s="5">
        <f>I33/(H55-J33)-1</f>
        <v>-0.00017484235069664678</v>
      </c>
      <c r="J10" s="5"/>
    </row>
    <row r="11" spans="1:10" ht="12.75">
      <c r="A11" s="1">
        <v>1997</v>
      </c>
      <c r="B11" s="5">
        <f>B34/B56-1</f>
        <v>0</v>
      </c>
      <c r="D11" s="5">
        <f>D34/D56-1</f>
        <v>0</v>
      </c>
      <c r="I11" s="5">
        <f>I34/(H56-J34)-1</f>
        <v>0</v>
      </c>
      <c r="J11" s="5"/>
    </row>
    <row r="12" spans="1:10" ht="12.75">
      <c r="A12" s="1">
        <v>1998</v>
      </c>
      <c r="B12" s="5">
        <f>B35/B57-1</f>
        <v>-0.003166508070121754</v>
      </c>
      <c r="C12" s="5">
        <f>C35/C57-1</f>
        <v>0</v>
      </c>
      <c r="E12" s="8">
        <f>(C35+D35)/E57-1</f>
        <v>-0.011484183434408823</v>
      </c>
      <c r="F12" s="5">
        <f>F35/F57-1</f>
        <v>0</v>
      </c>
      <c r="I12" s="5">
        <f>I35/(H57-J35)-1</f>
        <v>0</v>
      </c>
      <c r="J12" s="5"/>
    </row>
    <row r="13" spans="1:10" ht="12.75">
      <c r="A13" s="1">
        <v>1999</v>
      </c>
      <c r="B13" s="5">
        <f>B36/B58-1</f>
        <v>0</v>
      </c>
      <c r="C13" s="5">
        <f>C36/C58-1</f>
        <v>-0.2674532149014298</v>
      </c>
      <c r="E13" s="8">
        <f>(C36+D36)/E58-1</f>
        <v>0</v>
      </c>
      <c r="F13" s="5">
        <f>F36/F58-1</f>
        <v>0</v>
      </c>
      <c r="I13" s="5">
        <f>I36/(H58-J36)-1</f>
        <v>0</v>
      </c>
      <c r="J13" s="5"/>
    </row>
    <row r="14" spans="1:8" ht="12.75">
      <c r="A14" s="1">
        <v>2000</v>
      </c>
      <c r="B14" s="5">
        <f>B37/B59-1</f>
        <v>-0.03171653994222157</v>
      </c>
      <c r="E14" s="5">
        <f>E37/E59-1</f>
        <v>-0.026936659878186497</v>
      </c>
      <c r="F14" s="5">
        <f>F37/F59-1</f>
        <v>-0.018634614149461104</v>
      </c>
      <c r="H14" s="5">
        <f>H37/H59-1</f>
        <v>-0.03613372162816553</v>
      </c>
    </row>
    <row r="15" spans="1:8" ht="12.75">
      <c r="A15" s="1">
        <v>2001</v>
      </c>
      <c r="B15" s="5">
        <f>B38/B60-1</f>
        <v>0.03149071626189448</v>
      </c>
      <c r="E15" s="5">
        <f>E38/E60-1</f>
        <v>0.02680111063013113</v>
      </c>
      <c r="F15" s="5">
        <f>F38/F60-1</f>
        <v>0.019818779802600828</v>
      </c>
      <c r="H15" s="5">
        <f>H38/H60-1</f>
        <v>0.035886593253359855</v>
      </c>
    </row>
    <row r="16" spans="2:8" ht="12.75">
      <c r="B16" s="5"/>
      <c r="E16" s="5"/>
      <c r="F16" s="5"/>
      <c r="H16" s="5"/>
    </row>
    <row r="17" spans="1:8" ht="12.75">
      <c r="A17" s="1">
        <v>2003</v>
      </c>
      <c r="B17" s="5">
        <f>B40/B62-1</f>
        <v>0</v>
      </c>
      <c r="E17" s="5">
        <f>E40/E62-1</f>
        <v>0</v>
      </c>
      <c r="F17" s="5">
        <f>F40/F62-1</f>
        <v>0</v>
      </c>
      <c r="H17" s="5">
        <f>H40/H62-1</f>
        <v>0</v>
      </c>
    </row>
    <row r="18" spans="1:8" ht="12.75">
      <c r="A18" s="1">
        <v>2004</v>
      </c>
      <c r="B18" s="5">
        <f>B41/B63-1</f>
        <v>0</v>
      </c>
      <c r="E18" s="5">
        <f>E41/E63-1</f>
        <v>0</v>
      </c>
      <c r="F18" s="5">
        <f>F41/F63-1</f>
        <v>0</v>
      </c>
      <c r="H18" s="5">
        <f>H41/H63-1</f>
        <v>0</v>
      </c>
    </row>
    <row r="19" spans="1:8" ht="12.75">
      <c r="A19" s="1">
        <v>2005</v>
      </c>
      <c r="B19" s="5">
        <f>B42/B64-1</f>
        <v>0</v>
      </c>
      <c r="E19" s="5">
        <f>E42/E64-1</f>
        <v>0</v>
      </c>
      <c r="F19" s="5">
        <f>F42/F64-1</f>
        <v>0</v>
      </c>
      <c r="H19" s="5">
        <f>H42/H64-1</f>
        <v>0</v>
      </c>
    </row>
    <row r="20" spans="1:8" ht="12.75">
      <c r="A20" s="1">
        <v>2006</v>
      </c>
      <c r="B20" s="5">
        <f>B43/B65-1</f>
        <v>0</v>
      </c>
      <c r="E20" s="5">
        <f>E43/E65-1</f>
        <v>0</v>
      </c>
      <c r="F20" s="5">
        <f>F43/F65-1</f>
        <v>0</v>
      </c>
      <c r="H20" s="5">
        <f>H43/H65-1</f>
        <v>0</v>
      </c>
    </row>
    <row r="21" spans="1:8" ht="12.75">
      <c r="A21" s="1">
        <v>2007</v>
      </c>
      <c r="B21" s="5">
        <f>B44/B66-1</f>
        <v>0</v>
      </c>
      <c r="E21" s="5">
        <f>E44/E66-1</f>
        <v>0</v>
      </c>
      <c r="F21" s="5">
        <f>F44/F66-1</f>
        <v>0</v>
      </c>
      <c r="H21" s="5">
        <f>H44/H66-1</f>
        <v>0</v>
      </c>
    </row>
    <row r="22" spans="1:8" ht="12.75">
      <c r="A22" s="1">
        <v>2008</v>
      </c>
      <c r="B22" s="5">
        <f>B45/B67-1</f>
        <v>0</v>
      </c>
      <c r="E22" s="5">
        <f>E45/E67-1</f>
        <v>0</v>
      </c>
      <c r="F22" s="5">
        <f>F45/F67-1</f>
        <v>0</v>
      </c>
      <c r="H22" s="5">
        <f>H45/H67-1</f>
        <v>0</v>
      </c>
    </row>
    <row r="23" spans="1:8" ht="12.75">
      <c r="A23" s="1">
        <v>2009</v>
      </c>
      <c r="B23" s="5">
        <f>B46/B68-1</f>
        <v>0</v>
      </c>
      <c r="E23" s="5">
        <f>E46/E68-1</f>
        <v>0</v>
      </c>
      <c r="F23" s="5">
        <f>F46/F68-1</f>
        <v>0</v>
      </c>
      <c r="H23" s="5">
        <f>H46/H68-1</f>
        <v>0</v>
      </c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2"/>
      <c r="Q25" s="2"/>
      <c r="R25" s="2"/>
      <c r="S25" s="2"/>
    </row>
    <row r="26" spans="2:1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2"/>
      <c r="Q26" s="2"/>
      <c r="R26" s="2"/>
      <c r="S26" s="2"/>
    </row>
    <row r="27" spans="1:19" ht="12.75" customHeight="1">
      <c r="A27" s="3" t="s">
        <v>81</v>
      </c>
      <c r="B27" s="3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P27" s="2"/>
      <c r="Q27" s="2"/>
      <c r="R27" s="2"/>
      <c r="S27" s="2"/>
    </row>
    <row r="28" spans="1:18" ht="12.75">
      <c r="A28" s="1" t="s">
        <v>55</v>
      </c>
      <c r="B28" s="2" t="s">
        <v>56</v>
      </c>
      <c r="C28" s="2" t="s">
        <v>25</v>
      </c>
      <c r="D28" s="2" t="s">
        <v>68</v>
      </c>
      <c r="E28" s="2" t="s">
        <v>74</v>
      </c>
      <c r="F28" s="2" t="s">
        <v>69</v>
      </c>
      <c r="H28" s="2" t="s">
        <v>76</v>
      </c>
      <c r="I28" s="2" t="s">
        <v>75</v>
      </c>
      <c r="J28" s="2" t="s">
        <v>65</v>
      </c>
      <c r="K28" s="2"/>
      <c r="L28" s="2"/>
      <c r="O28" s="2"/>
      <c r="P28" s="2"/>
      <c r="Q28" s="2"/>
      <c r="R28" s="2"/>
    </row>
    <row r="29" spans="1:18" ht="12.75">
      <c r="A29" s="1">
        <v>1992</v>
      </c>
      <c r="B29" s="2">
        <v>148343160</v>
      </c>
      <c r="C29" s="2"/>
      <c r="D29" s="2">
        <v>34803504</v>
      </c>
      <c r="E29" s="2"/>
      <c r="F29" s="2"/>
      <c r="H29" s="2"/>
      <c r="I29" s="2">
        <v>111185700</v>
      </c>
      <c r="J29" s="2">
        <v>2353956</v>
      </c>
      <c r="K29" s="2"/>
      <c r="L29" s="2"/>
      <c r="O29" s="2"/>
      <c r="P29" s="2"/>
      <c r="Q29" s="2"/>
      <c r="R29" s="2"/>
    </row>
    <row r="30" spans="1:18" ht="12.75">
      <c r="A30" s="1">
        <v>1993</v>
      </c>
      <c r="B30" s="2">
        <v>152095968</v>
      </c>
      <c r="C30" s="2"/>
      <c r="D30" s="2">
        <v>35867952</v>
      </c>
      <c r="E30" s="2"/>
      <c r="F30" s="2"/>
      <c r="H30" s="2"/>
      <c r="I30" s="2">
        <v>113685132</v>
      </c>
      <c r="J30" s="2">
        <v>2542884</v>
      </c>
      <c r="K30" s="2"/>
      <c r="L30" s="2"/>
      <c r="O30" s="2"/>
      <c r="P30" s="2"/>
      <c r="Q30" s="2"/>
      <c r="R30" s="2"/>
    </row>
    <row r="31" spans="1:18" ht="12.75">
      <c r="A31" s="1">
        <v>1994</v>
      </c>
      <c r="B31" s="2">
        <v>157213956</v>
      </c>
      <c r="C31" s="2"/>
      <c r="D31" s="2">
        <v>37732584</v>
      </c>
      <c r="E31" s="2"/>
      <c r="F31" s="2"/>
      <c r="H31" s="2"/>
      <c r="I31" s="2">
        <v>116746584</v>
      </c>
      <c r="J31" s="2">
        <v>2734788</v>
      </c>
      <c r="K31" s="2"/>
      <c r="L31" s="2"/>
      <c r="O31" s="2"/>
      <c r="P31" s="2"/>
      <c r="Q31" s="2"/>
      <c r="R31" s="2"/>
    </row>
    <row r="32" spans="1:18" ht="12.75">
      <c r="A32" s="1">
        <v>1995</v>
      </c>
      <c r="B32" s="2">
        <v>162737952</v>
      </c>
      <c r="C32" s="2"/>
      <c r="D32" s="2">
        <v>39441396</v>
      </c>
      <c r="E32" s="2"/>
      <c r="F32" s="2"/>
      <c r="H32" s="2"/>
      <c r="I32" s="2">
        <v>120456816</v>
      </c>
      <c r="J32" s="2">
        <v>2839740</v>
      </c>
      <c r="K32" s="2"/>
      <c r="L32" s="2"/>
      <c r="O32" s="2"/>
      <c r="P32" s="2"/>
      <c r="Q32" s="2"/>
      <c r="R32" s="2"/>
    </row>
    <row r="33" spans="1:18" ht="12.75">
      <c r="A33" s="1">
        <v>1996</v>
      </c>
      <c r="B33" s="2">
        <v>170230332</v>
      </c>
      <c r="C33" s="2"/>
      <c r="D33" s="2">
        <v>44061444</v>
      </c>
      <c r="E33" s="2"/>
      <c r="F33" s="2"/>
      <c r="H33" s="2"/>
      <c r="I33" s="2">
        <v>123352428</v>
      </c>
      <c r="J33" s="2">
        <v>2816460</v>
      </c>
      <c r="K33" s="2"/>
      <c r="L33" s="2"/>
      <c r="O33" s="2"/>
      <c r="P33" s="2"/>
      <c r="Q33" s="2"/>
      <c r="R33" s="2"/>
    </row>
    <row r="34" spans="1:18" ht="12.75">
      <c r="A34" s="1">
        <v>1997</v>
      </c>
      <c r="B34" s="2">
        <v>180645780</v>
      </c>
      <c r="C34" s="2"/>
      <c r="D34" s="2">
        <v>50324100</v>
      </c>
      <c r="E34" s="2"/>
      <c r="F34" s="2"/>
      <c r="H34" s="2"/>
      <c r="I34" s="2">
        <v>127587348</v>
      </c>
      <c r="J34" s="2">
        <v>2734332</v>
      </c>
      <c r="K34" s="2"/>
      <c r="L34" s="2"/>
      <c r="O34" s="2"/>
      <c r="P34" s="2"/>
      <c r="Q34" s="2"/>
      <c r="R34" s="2"/>
    </row>
    <row r="35" spans="1:18" ht="12.75">
      <c r="A35" s="1">
        <v>1998</v>
      </c>
      <c r="B35" s="2">
        <v>188233416</v>
      </c>
      <c r="C35" s="2">
        <v>9500724</v>
      </c>
      <c r="D35" s="2">
        <v>41967384</v>
      </c>
      <c r="E35" s="2"/>
      <c r="F35" s="2">
        <v>14889456</v>
      </c>
      <c r="H35" s="2"/>
      <c r="I35" s="2">
        <v>119378484</v>
      </c>
      <c r="J35" s="2">
        <v>2497368</v>
      </c>
      <c r="K35" s="2"/>
      <c r="L35" s="2"/>
      <c r="O35" s="2"/>
      <c r="P35" s="2"/>
      <c r="Q35" s="2"/>
      <c r="R35" s="2"/>
    </row>
    <row r="36" spans="1:18" ht="12.75">
      <c r="A36" s="1">
        <v>1999</v>
      </c>
      <c r="B36" s="2">
        <v>200075460</v>
      </c>
      <c r="C36" s="2">
        <v>10654200</v>
      </c>
      <c r="D36" s="2">
        <v>48169476</v>
      </c>
      <c r="E36" s="2"/>
      <c r="F36" s="2">
        <v>18465528</v>
      </c>
      <c r="H36" s="2"/>
      <c r="I36" s="2">
        <v>120307044</v>
      </c>
      <c r="J36" s="2">
        <v>2479212</v>
      </c>
      <c r="K36" s="2"/>
      <c r="L36" s="2"/>
      <c r="O36" s="2"/>
      <c r="P36" s="2"/>
      <c r="Q36" s="2"/>
      <c r="R36" s="2"/>
    </row>
    <row r="37" spans="1:18" ht="12.75">
      <c r="A37" s="1">
        <v>2000</v>
      </c>
      <c r="B37" s="2">
        <v>196205766</v>
      </c>
      <c r="C37" s="2"/>
      <c r="D37" s="2"/>
      <c r="E37" s="2">
        <v>55438326</v>
      </c>
      <c r="F37" s="2">
        <v>20810538</v>
      </c>
      <c r="H37" s="2">
        <v>119956902</v>
      </c>
      <c r="I37" s="2"/>
      <c r="J37" s="2"/>
      <c r="K37" s="2"/>
      <c r="L37" s="2"/>
      <c r="O37" s="2"/>
      <c r="P37" s="2"/>
      <c r="Q37" s="2"/>
      <c r="R37" s="2"/>
    </row>
    <row r="38" spans="1:18" ht="12.75">
      <c r="A38" s="1">
        <v>2001</v>
      </c>
      <c r="B38" s="2">
        <v>206202522</v>
      </c>
      <c r="C38" s="2"/>
      <c r="D38" s="2"/>
      <c r="E38" s="2">
        <v>58693044</v>
      </c>
      <c r="F38" s="2">
        <v>22813032</v>
      </c>
      <c r="H38" s="2">
        <v>124696446</v>
      </c>
      <c r="I38" s="2"/>
      <c r="J38" s="2"/>
      <c r="K38" s="2"/>
      <c r="L38" s="2"/>
      <c r="O38" s="2"/>
      <c r="P38" s="2"/>
      <c r="Q38" s="2"/>
      <c r="R38" s="2"/>
    </row>
    <row r="39" spans="1:18" ht="12.75">
      <c r="A39" s="1">
        <v>2002</v>
      </c>
      <c r="B39" s="2">
        <v>201844662</v>
      </c>
      <c r="C39" s="2"/>
      <c r="D39" s="2"/>
      <c r="E39" s="2">
        <v>56635056</v>
      </c>
      <c r="F39" s="2">
        <v>22477644</v>
      </c>
      <c r="H39" s="2">
        <v>122731962</v>
      </c>
      <c r="I39" s="2"/>
      <c r="J39" s="2"/>
      <c r="K39" s="2"/>
      <c r="L39" s="2"/>
      <c r="O39" s="2"/>
      <c r="P39" s="2"/>
      <c r="Q39" s="2"/>
      <c r="R39" s="2"/>
    </row>
    <row r="40" spans="1:18" ht="12.75">
      <c r="A40" s="1">
        <v>2003</v>
      </c>
      <c r="B40" s="2">
        <v>187038000</v>
      </c>
      <c r="C40" s="2"/>
      <c r="D40" s="2"/>
      <c r="E40" s="2">
        <v>48766998</v>
      </c>
      <c r="F40" s="2">
        <v>21144378</v>
      </c>
      <c r="H40" s="2">
        <v>117126624</v>
      </c>
      <c r="I40" s="2"/>
      <c r="J40" s="2"/>
      <c r="K40" s="2"/>
      <c r="L40" s="2"/>
      <c r="O40" s="2"/>
      <c r="P40" s="2"/>
      <c r="Q40" s="2"/>
      <c r="R40" s="2"/>
    </row>
    <row r="41" spans="1:18" ht="12.75">
      <c r="A41" s="1">
        <v>2004</v>
      </c>
      <c r="B41" s="2">
        <v>168084948</v>
      </c>
      <c r="C41" s="2"/>
      <c r="D41" s="2"/>
      <c r="E41" s="2">
        <v>39273018</v>
      </c>
      <c r="F41" s="2">
        <v>17982510</v>
      </c>
      <c r="H41" s="2">
        <v>110829420</v>
      </c>
      <c r="I41" s="2"/>
      <c r="J41" s="2"/>
      <c r="K41" s="2"/>
      <c r="L41" s="2"/>
      <c r="O41" s="2"/>
      <c r="P41" s="2"/>
      <c r="Q41" s="2"/>
      <c r="R41" s="2"/>
    </row>
    <row r="42" spans="1:18" ht="12.75">
      <c r="A42" s="1">
        <v>2005</v>
      </c>
      <c r="B42" s="2">
        <v>157119072</v>
      </c>
      <c r="C42" s="2"/>
      <c r="D42" s="2"/>
      <c r="E42" s="2">
        <v>37645356</v>
      </c>
      <c r="F42" s="2">
        <v>14779260</v>
      </c>
      <c r="H42" s="2">
        <v>104694456</v>
      </c>
      <c r="I42" s="2"/>
      <c r="J42" s="2"/>
      <c r="K42" s="2"/>
      <c r="L42" s="2"/>
      <c r="O42" s="2"/>
      <c r="P42" s="2"/>
      <c r="Q42" s="2"/>
      <c r="R42" s="2"/>
    </row>
    <row r="43" spans="1:18" ht="12.75">
      <c r="A43" s="1">
        <v>2006</v>
      </c>
      <c r="B43" s="2">
        <v>148774962</v>
      </c>
      <c r="C43" s="2"/>
      <c r="D43" s="2"/>
      <c r="E43" s="2">
        <v>36358920</v>
      </c>
      <c r="F43" s="2">
        <v>12494916</v>
      </c>
      <c r="H43" s="2">
        <v>99921126</v>
      </c>
      <c r="I43" s="2"/>
      <c r="J43" s="2"/>
      <c r="K43" s="2"/>
      <c r="L43" s="2"/>
      <c r="O43" s="2"/>
      <c r="P43" s="2"/>
      <c r="Q43" s="2"/>
      <c r="R43" s="2"/>
    </row>
    <row r="44" spans="1:18" ht="12.75">
      <c r="A44" s="1">
        <v>2007</v>
      </c>
      <c r="B44" s="2">
        <v>140830458</v>
      </c>
      <c r="C44" s="2"/>
      <c r="D44" s="2"/>
      <c r="E44" s="2">
        <v>35360004</v>
      </c>
      <c r="F44" s="2">
        <v>10644132</v>
      </c>
      <c r="H44" s="2">
        <v>94826322</v>
      </c>
      <c r="I44" s="2"/>
      <c r="J44" s="2"/>
      <c r="K44" s="2"/>
      <c r="L44" s="2"/>
      <c r="O44" s="2"/>
      <c r="P44" s="2"/>
      <c r="Q44" s="2"/>
      <c r="R44" s="2"/>
    </row>
    <row r="45" spans="1:18" ht="12.75">
      <c r="A45" s="1">
        <v>2008</v>
      </c>
      <c r="B45" s="2">
        <v>131277168</v>
      </c>
      <c r="C45" s="2"/>
      <c r="D45" s="2"/>
      <c r="E45" s="2">
        <v>34355154</v>
      </c>
      <c r="F45" s="2">
        <v>9062166</v>
      </c>
      <c r="H45" s="2">
        <v>87859848</v>
      </c>
      <c r="I45" s="2"/>
      <c r="J45" s="2"/>
      <c r="K45" s="2"/>
      <c r="L45" s="2"/>
      <c r="O45" s="2"/>
      <c r="P45" s="2"/>
      <c r="Q45" s="2"/>
      <c r="R45" s="2"/>
    </row>
    <row r="46" spans="1:18" ht="12.75">
      <c r="A46" s="1">
        <v>2009</v>
      </c>
      <c r="B46" s="2">
        <v>119837022</v>
      </c>
      <c r="C46" s="2"/>
      <c r="D46" s="2"/>
      <c r="E46" s="2">
        <v>32767890</v>
      </c>
      <c r="F46" s="2">
        <v>7635390</v>
      </c>
      <c r="H46" s="2">
        <v>79433742</v>
      </c>
      <c r="I46" s="2"/>
      <c r="J46" s="2"/>
      <c r="K46" s="2"/>
      <c r="L46" s="2"/>
      <c r="O46" s="2"/>
      <c r="P46" s="2"/>
      <c r="Q46" s="2"/>
      <c r="R46" s="2"/>
    </row>
    <row r="49" spans="1:19" ht="12.75" customHeight="1">
      <c r="A49" s="3" t="s">
        <v>77</v>
      </c>
      <c r="B49" s="3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P49" s="2"/>
      <c r="Q49" s="2"/>
      <c r="R49" s="2"/>
      <c r="S49" s="2"/>
    </row>
    <row r="50" spans="1:18" ht="24.75">
      <c r="A50" s="1" t="s">
        <v>55</v>
      </c>
      <c r="B50" s="2" t="s">
        <v>56</v>
      </c>
      <c r="C50" s="1" t="s">
        <v>25</v>
      </c>
      <c r="D50" s="2" t="s">
        <v>66</v>
      </c>
      <c r="E50" s="2" t="s">
        <v>67</v>
      </c>
      <c r="F50" s="2" t="s">
        <v>69</v>
      </c>
      <c r="G50" s="2" t="s">
        <v>79</v>
      </c>
      <c r="H50" s="2" t="s">
        <v>71</v>
      </c>
      <c r="I50" s="2" t="s">
        <v>80</v>
      </c>
      <c r="J50" s="2" t="s">
        <v>65</v>
      </c>
      <c r="K50" s="2" t="s">
        <v>62</v>
      </c>
      <c r="L50" s="2"/>
      <c r="M50" s="2" t="s">
        <v>68</v>
      </c>
      <c r="N50" s="2" t="s">
        <v>25</v>
      </c>
      <c r="O50" s="2" t="s">
        <v>100</v>
      </c>
      <c r="P50" s="2"/>
      <c r="Q50" s="2"/>
      <c r="R50" s="2"/>
    </row>
    <row r="51" spans="1:18" ht="12.75">
      <c r="A51" s="1">
        <v>1992</v>
      </c>
      <c r="B51" s="2">
        <f>SUM(D51:K51)</f>
        <v>148305360</v>
      </c>
      <c r="D51" s="2">
        <v>34803504</v>
      </c>
      <c r="E51" s="2"/>
      <c r="F51" s="2"/>
      <c r="G51" s="2"/>
      <c r="H51" s="2"/>
      <c r="I51" s="2">
        <v>111147900</v>
      </c>
      <c r="J51" s="2">
        <v>2353956</v>
      </c>
      <c r="K51" s="2"/>
      <c r="L51" s="2"/>
      <c r="M51" s="2"/>
      <c r="N51" s="2"/>
      <c r="O51" s="2"/>
      <c r="P51" s="2"/>
      <c r="Q51" s="2"/>
      <c r="R51" s="2"/>
    </row>
    <row r="52" spans="1:18" ht="12.75">
      <c r="A52" s="1">
        <v>1993</v>
      </c>
      <c r="B52" s="2">
        <f>SUM(D52:K52)</f>
        <v>152095980</v>
      </c>
      <c r="D52" s="2">
        <v>35867952</v>
      </c>
      <c r="E52" s="2"/>
      <c r="F52" s="2"/>
      <c r="G52" s="2"/>
      <c r="H52" s="2"/>
      <c r="I52" s="2">
        <v>113685144</v>
      </c>
      <c r="J52" s="2">
        <v>2542884</v>
      </c>
      <c r="K52" s="2"/>
      <c r="L52" s="2"/>
      <c r="M52" s="2"/>
      <c r="N52" s="2"/>
      <c r="O52" s="2"/>
      <c r="P52" s="2"/>
      <c r="Q52" s="2"/>
      <c r="R52" s="2"/>
    </row>
    <row r="53" spans="1:18" ht="12.75">
      <c r="A53" s="1">
        <v>1994</v>
      </c>
      <c r="B53" s="2">
        <f>SUM(D53:K53)</f>
        <v>154479168</v>
      </c>
      <c r="D53" s="2">
        <v>37732584</v>
      </c>
      <c r="E53" s="2"/>
      <c r="F53" s="2"/>
      <c r="G53" s="2">
        <v>112254420</v>
      </c>
      <c r="H53" s="2"/>
      <c r="I53" s="2"/>
      <c r="J53" s="2"/>
      <c r="K53" s="2">
        <v>4492164</v>
      </c>
      <c r="L53" s="2"/>
      <c r="M53" s="2"/>
      <c r="N53" s="2"/>
      <c r="O53" s="2"/>
      <c r="P53" s="2"/>
      <c r="Q53" s="2"/>
      <c r="R53" s="2"/>
    </row>
    <row r="54" spans="1:18" ht="12.75">
      <c r="A54" s="1">
        <v>1995</v>
      </c>
      <c r="B54" s="2">
        <f>SUM(D54:K54)</f>
        <v>159898212</v>
      </c>
      <c r="D54" s="2">
        <v>39441396</v>
      </c>
      <c r="E54" s="2"/>
      <c r="F54" s="2"/>
      <c r="G54" s="2">
        <v>115956084</v>
      </c>
      <c r="H54" s="2"/>
      <c r="I54" s="2"/>
      <c r="J54" s="2"/>
      <c r="K54" s="2">
        <v>4500732</v>
      </c>
      <c r="L54" s="2"/>
      <c r="M54" s="2"/>
      <c r="N54" s="2"/>
      <c r="O54" s="2"/>
      <c r="P54" s="2"/>
      <c r="Q54" s="2"/>
      <c r="R54" s="2"/>
    </row>
    <row r="55" spans="1:18" ht="12.75">
      <c r="A55" s="1">
        <v>1996</v>
      </c>
      <c r="B55" s="2">
        <f>SUM(D55:K55)</f>
        <v>170251903</v>
      </c>
      <c r="D55" s="2">
        <v>44061444</v>
      </c>
      <c r="E55" s="2"/>
      <c r="F55" s="2"/>
      <c r="G55" s="2"/>
      <c r="H55" s="2">
        <v>126190459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1">
        <v>1997</v>
      </c>
      <c r="B56" s="2">
        <f>SUM(D56:K56)</f>
        <v>180645780</v>
      </c>
      <c r="D56" s="2">
        <v>50324100</v>
      </c>
      <c r="E56" s="2"/>
      <c r="F56" s="2"/>
      <c r="G56" s="2"/>
      <c r="H56" s="2">
        <v>130321680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1">
        <v>1998</v>
      </c>
      <c r="B57" s="2">
        <f>SUM(D57:K57)</f>
        <v>188831352</v>
      </c>
      <c r="C57" s="2">
        <v>9500724</v>
      </c>
      <c r="D57" s="2"/>
      <c r="E57" s="2">
        <v>52066044</v>
      </c>
      <c r="F57" s="2">
        <v>14889456</v>
      </c>
      <c r="G57" s="2"/>
      <c r="H57" s="2">
        <v>121875852</v>
      </c>
      <c r="I57" s="2"/>
      <c r="J57" s="2"/>
      <c r="K57" s="2"/>
      <c r="L57" s="2"/>
      <c r="M57" s="2">
        <v>41967384</v>
      </c>
      <c r="N57" s="2">
        <v>9500724</v>
      </c>
      <c r="O57" s="2">
        <f>M57+N57</f>
        <v>51468108</v>
      </c>
      <c r="P57" s="5">
        <f>O57/E57-1</f>
        <v>-0.011484183434408823</v>
      </c>
      <c r="Q57" s="2"/>
      <c r="R57" s="2"/>
    </row>
    <row r="58" spans="1:18" ht="12.75">
      <c r="A58" s="1">
        <v>1999</v>
      </c>
      <c r="B58" s="2">
        <f>SUM(D58:K58)</f>
        <v>200075460</v>
      </c>
      <c r="C58" s="2">
        <v>14544054</v>
      </c>
      <c r="D58" s="2"/>
      <c r="E58" s="2">
        <v>58823676</v>
      </c>
      <c r="F58" s="2">
        <v>18465528</v>
      </c>
      <c r="G58" s="2"/>
      <c r="H58" s="2">
        <v>122786256</v>
      </c>
      <c r="I58" s="2"/>
      <c r="J58" s="2"/>
      <c r="K58" s="2"/>
      <c r="L58" s="2"/>
      <c r="M58" s="2">
        <v>48169476</v>
      </c>
      <c r="N58" s="2">
        <v>14544054</v>
      </c>
      <c r="O58" s="2">
        <f>M58+N58</f>
        <v>62713530</v>
      </c>
      <c r="P58" s="5">
        <f>O58/E58-1</f>
        <v>0.0661273532106359</v>
      </c>
      <c r="Q58" s="2"/>
      <c r="R58" s="2"/>
    </row>
    <row r="59" spans="1:18" ht="12.75">
      <c r="A59" s="1">
        <v>2000</v>
      </c>
      <c r="B59" s="2">
        <f>SUM(D59:K59)</f>
        <v>202632570</v>
      </c>
      <c r="C59" s="2">
        <v>13463520</v>
      </c>
      <c r="D59" s="2"/>
      <c r="E59" s="2">
        <v>56972988</v>
      </c>
      <c r="F59" s="2">
        <v>21205698</v>
      </c>
      <c r="G59" s="2"/>
      <c r="H59" s="2">
        <v>124453884</v>
      </c>
      <c r="I59" s="2"/>
      <c r="J59" s="2"/>
      <c r="K59" s="2"/>
      <c r="L59" s="2"/>
      <c r="M59" s="2">
        <v>46875348</v>
      </c>
      <c r="N59" s="2">
        <v>13463520</v>
      </c>
      <c r="O59" s="2">
        <f>M59+N59</f>
        <v>60338868</v>
      </c>
      <c r="P59" s="5">
        <f>O59/E59-1</f>
        <v>0.05907852331704988</v>
      </c>
      <c r="Q59" s="2"/>
      <c r="R59" s="2"/>
    </row>
    <row r="60" spans="1:18" ht="12.75">
      <c r="A60" s="1">
        <v>2001</v>
      </c>
      <c r="B60" s="2">
        <f>SUM(D60:K60)</f>
        <v>199907298</v>
      </c>
      <c r="C60" s="2">
        <v>13413708</v>
      </c>
      <c r="D60" s="2"/>
      <c r="E60" s="2">
        <v>57161064</v>
      </c>
      <c r="F60" s="2">
        <v>22369692</v>
      </c>
      <c r="G60" s="2"/>
      <c r="H60" s="2">
        <v>120376542</v>
      </c>
      <c r="I60" s="2"/>
      <c r="J60" s="2"/>
      <c r="K60" s="2"/>
      <c r="L60" s="2"/>
      <c r="M60" s="2">
        <v>47100786</v>
      </c>
      <c r="N60" s="2">
        <v>13413708</v>
      </c>
      <c r="O60" s="2">
        <f>M60+N60</f>
        <v>60514494</v>
      </c>
      <c r="P60" s="5">
        <f>O60/E60-1</f>
        <v>0.05866633273306454</v>
      </c>
      <c r="Q60" s="2"/>
      <c r="R60" s="2"/>
    </row>
    <row r="61" spans="2:18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1">
        <v>2003</v>
      </c>
      <c r="B62" s="2">
        <f>SUM(D62:K62)</f>
        <v>187038000</v>
      </c>
      <c r="C62" s="2">
        <v>7128024</v>
      </c>
      <c r="D62" s="2"/>
      <c r="E62" s="2">
        <v>48766998</v>
      </c>
      <c r="F62" s="2">
        <v>21144378</v>
      </c>
      <c r="G62" s="2"/>
      <c r="H62" s="2">
        <v>117126624</v>
      </c>
      <c r="I62" s="2"/>
      <c r="J62" s="2"/>
      <c r="K62" s="2"/>
      <c r="L62" s="2"/>
      <c r="M62" s="2">
        <v>43420980</v>
      </c>
      <c r="N62" s="2">
        <v>7128024</v>
      </c>
      <c r="O62" s="2">
        <f>M62+N62</f>
        <v>50549004</v>
      </c>
      <c r="P62" s="5">
        <f>O62/E62-1</f>
        <v>0.036541228147773275</v>
      </c>
      <c r="Q62" s="2"/>
      <c r="R62" s="2"/>
    </row>
    <row r="63" spans="1:18" ht="12.75">
      <c r="A63" s="1">
        <v>2004</v>
      </c>
      <c r="B63" s="2">
        <f>SUM(D63:K63)</f>
        <v>168084948</v>
      </c>
      <c r="C63" s="2">
        <v>6332432</v>
      </c>
      <c r="D63" s="2"/>
      <c r="E63" s="2">
        <v>39273018</v>
      </c>
      <c r="F63" s="2">
        <v>17982510</v>
      </c>
      <c r="G63" s="2"/>
      <c r="H63" s="2">
        <v>110829420</v>
      </c>
      <c r="I63" s="2"/>
      <c r="J63" s="2"/>
      <c r="K63" s="2"/>
      <c r="L63" s="2"/>
      <c r="M63" s="2">
        <v>33192696</v>
      </c>
      <c r="N63" s="2">
        <v>6332432</v>
      </c>
      <c r="O63" s="2">
        <f>M63+N63</f>
        <v>39525128</v>
      </c>
      <c r="P63" s="5">
        <f>O63/E63-1</f>
        <v>0.00641942007105234</v>
      </c>
      <c r="Q63" s="2"/>
      <c r="R63" s="2"/>
    </row>
    <row r="64" spans="1:18" ht="12.75">
      <c r="A64" s="1">
        <v>2005</v>
      </c>
      <c r="B64" s="2">
        <f>SUM(D64:K64)</f>
        <v>157119072</v>
      </c>
      <c r="C64" s="2">
        <v>5763112</v>
      </c>
      <c r="D64" s="2"/>
      <c r="E64" s="2">
        <v>37645356</v>
      </c>
      <c r="F64" s="2">
        <v>14779260</v>
      </c>
      <c r="G64" s="2"/>
      <c r="H64" s="2">
        <v>104694456</v>
      </c>
      <c r="I64" s="2"/>
      <c r="J64" s="2"/>
      <c r="K64" s="2"/>
      <c r="L64" s="2"/>
      <c r="M64" s="2">
        <v>32110572</v>
      </c>
      <c r="N64" s="2">
        <v>5763112</v>
      </c>
      <c r="O64" s="2">
        <f>M64+N64</f>
        <v>37873684</v>
      </c>
      <c r="P64" s="5">
        <f>O64/E64-1</f>
        <v>0.0060652368382436705</v>
      </c>
      <c r="Q64" s="2"/>
      <c r="R64" s="2"/>
    </row>
    <row r="65" spans="1:18" ht="12.75">
      <c r="A65" s="1">
        <v>2006</v>
      </c>
      <c r="B65" s="2">
        <f>SUM(D65:K65)</f>
        <v>148774962</v>
      </c>
      <c r="C65" s="2">
        <v>5198384</v>
      </c>
      <c r="D65" s="2"/>
      <c r="E65" s="2">
        <v>36358920</v>
      </c>
      <c r="F65" s="2">
        <v>12494916</v>
      </c>
      <c r="G65" s="2"/>
      <c r="H65" s="2">
        <v>99921126</v>
      </c>
      <c r="I65" s="2"/>
      <c r="J65" s="2"/>
      <c r="K65" s="2"/>
      <c r="L65" s="2"/>
      <c r="M65" s="2">
        <v>31405332</v>
      </c>
      <c r="N65" s="2">
        <v>5198384</v>
      </c>
      <c r="O65" s="2">
        <f>M65+N65</f>
        <v>36603716</v>
      </c>
      <c r="P65" s="5">
        <f>O65/E65-1</f>
        <v>0.006732763239392092</v>
      </c>
      <c r="Q65" s="2"/>
      <c r="R65" s="2"/>
    </row>
    <row r="66" spans="1:18" ht="12.75">
      <c r="A66" s="1">
        <v>2007</v>
      </c>
      <c r="B66" s="2">
        <f>SUM(D66:K66)</f>
        <v>140830458</v>
      </c>
      <c r="C66" s="2">
        <v>4639944</v>
      </c>
      <c r="D66" s="2"/>
      <c r="E66" s="2">
        <v>35360004</v>
      </c>
      <c r="F66" s="2">
        <v>10644132</v>
      </c>
      <c r="G66" s="2"/>
      <c r="H66" s="2">
        <v>94826322</v>
      </c>
      <c r="I66" s="2"/>
      <c r="J66" s="2"/>
      <c r="K66" s="2"/>
      <c r="L66" s="2"/>
      <c r="M66" s="2">
        <v>31025472</v>
      </c>
      <c r="N66" s="2">
        <v>4639944</v>
      </c>
      <c r="O66" s="2">
        <f>M66+N66</f>
        <v>35665416</v>
      </c>
      <c r="P66" s="5">
        <f>O66/E66-1</f>
        <v>0.008637216217509458</v>
      </c>
      <c r="Q66" s="2"/>
      <c r="R66" s="2"/>
    </row>
    <row r="67" spans="1:18" ht="12.75">
      <c r="A67" s="1">
        <v>2008</v>
      </c>
      <c r="B67" s="2">
        <f>SUM(D67:K67)</f>
        <v>131277168</v>
      </c>
      <c r="C67" s="2">
        <v>4639944</v>
      </c>
      <c r="D67" s="2"/>
      <c r="E67" s="2">
        <v>34355154</v>
      </c>
      <c r="F67" s="2">
        <v>9062166</v>
      </c>
      <c r="G67" s="2"/>
      <c r="H67" s="2">
        <v>87859848</v>
      </c>
      <c r="I67" s="2"/>
      <c r="J67" s="2"/>
      <c r="K67" s="2"/>
      <c r="L67" s="2"/>
      <c r="M67" s="2">
        <v>31025472</v>
      </c>
      <c r="N67" s="2">
        <v>4639944</v>
      </c>
      <c r="O67" s="2">
        <f>M67+N67</f>
        <v>35665416</v>
      </c>
      <c r="P67" s="5">
        <f>O67/E67-1</f>
        <v>0.03813873167327375</v>
      </c>
      <c r="Q67" s="2"/>
      <c r="R67" s="2"/>
    </row>
    <row r="68" spans="1:18" ht="12.75">
      <c r="A68" s="1">
        <v>2009</v>
      </c>
      <c r="B68" s="2">
        <f>SUM(D68:K68)</f>
        <v>119837022</v>
      </c>
      <c r="C68" s="2">
        <v>3755360</v>
      </c>
      <c r="D68" s="2"/>
      <c r="E68" s="2">
        <v>32767890</v>
      </c>
      <c r="F68" s="2">
        <v>7635390</v>
      </c>
      <c r="G68" s="2"/>
      <c r="H68" s="2">
        <v>79433742</v>
      </c>
      <c r="I68" s="2"/>
      <c r="J68" s="2"/>
      <c r="K68" s="2"/>
      <c r="L68" s="2"/>
      <c r="M68" s="2">
        <v>29378844</v>
      </c>
      <c r="N68" s="2">
        <v>3755360</v>
      </c>
      <c r="O68" s="2">
        <f>M68+N68</f>
        <v>33134204</v>
      </c>
      <c r="P68" s="5">
        <f>O68/E68-1</f>
        <v>0.011179053640621994</v>
      </c>
      <c r="Q68" s="2"/>
      <c r="R68" s="2"/>
    </row>
  </sheetData>
  <mergeCells count="4">
    <mergeCell ref="A1:G1"/>
    <mergeCell ref="A3:E3"/>
    <mergeCell ref="A27:D27"/>
    <mergeCell ref="A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71" sqref="D71"/>
    </sheetView>
  </sheetViews>
  <sheetFormatPr defaultColWidth="9.140625" defaultRowHeight="12.75"/>
  <cols>
    <col min="1" max="1" width="7.421875" style="1" customWidth="1"/>
    <col min="2" max="2" width="15.8515625" style="1" customWidth="1"/>
    <col min="3" max="3" width="5.8515625" style="1" customWidth="1"/>
    <col min="4" max="10" width="12.00390625" style="2" customWidth="1"/>
    <col min="11" max="16384" width="9.00390625" style="1" customWidth="1"/>
  </cols>
  <sheetData>
    <row r="1" spans="1:6" ht="12.75" customHeight="1">
      <c r="A1" s="3" t="s">
        <v>101</v>
      </c>
      <c r="B1" s="3"/>
      <c r="C1" s="3"/>
      <c r="D1" s="3"/>
      <c r="E1" s="3"/>
      <c r="F1" s="3"/>
    </row>
    <row r="2" ht="12.75">
      <c r="A2" s="1" t="s">
        <v>102</v>
      </c>
    </row>
    <row r="3" spans="1:6" ht="12.75" customHeight="1">
      <c r="A3" s="3" t="s">
        <v>4</v>
      </c>
      <c r="B3" s="3"/>
      <c r="C3" s="3"/>
      <c r="D3" s="3"/>
      <c r="E3" s="3"/>
      <c r="F3" s="3"/>
    </row>
    <row r="7" spans="4:10" ht="12.75" customHeight="1">
      <c r="D7" s="4" t="s">
        <v>103</v>
      </c>
      <c r="E7" s="4"/>
      <c r="F7" s="4"/>
      <c r="G7" s="4"/>
      <c r="H7" s="4"/>
      <c r="I7" s="4"/>
      <c r="J7" s="4"/>
    </row>
    <row r="8" spans="4:11" ht="72.75">
      <c r="D8" s="9"/>
      <c r="E8"/>
      <c r="F8" s="1" t="s">
        <v>94</v>
      </c>
      <c r="G8" s="1" t="s">
        <v>95</v>
      </c>
      <c r="H8" s="1" t="s">
        <v>96</v>
      </c>
      <c r="I8" s="1" t="s">
        <v>98</v>
      </c>
      <c r="J8" s="1" t="s">
        <v>97</v>
      </c>
      <c r="K8"/>
    </row>
    <row r="9" spans="1:10" ht="24.75">
      <c r="A9" s="1" t="s">
        <v>78</v>
      </c>
      <c r="B9" s="1" t="s">
        <v>104</v>
      </c>
      <c r="C9" s="1" t="s">
        <v>105</v>
      </c>
      <c r="D9" s="2" t="s">
        <v>25</v>
      </c>
      <c r="E9" s="2" t="s">
        <v>99</v>
      </c>
      <c r="F9" s="2" t="s">
        <v>68</v>
      </c>
      <c r="G9" s="2" t="s">
        <v>74</v>
      </c>
      <c r="H9" s="2" t="s">
        <v>69</v>
      </c>
      <c r="I9" s="2" t="s">
        <v>75</v>
      </c>
      <c r="J9" s="2" t="s">
        <v>76</v>
      </c>
    </row>
    <row r="10" spans="1:9" ht="12.75">
      <c r="A10" s="1">
        <v>1992</v>
      </c>
      <c r="B10" s="1" t="s">
        <v>106</v>
      </c>
      <c r="C10" s="1" t="s">
        <v>107</v>
      </c>
      <c r="E10" s="2">
        <v>2353956</v>
      </c>
      <c r="F10" s="2">
        <v>34803504</v>
      </c>
      <c r="I10" s="2">
        <v>111185700</v>
      </c>
    </row>
    <row r="11" spans="1:9" ht="12.75">
      <c r="A11" s="1">
        <v>1993</v>
      </c>
      <c r="B11" s="1" t="s">
        <v>106</v>
      </c>
      <c r="C11" s="1" t="s">
        <v>107</v>
      </c>
      <c r="E11" s="2">
        <v>2542884</v>
      </c>
      <c r="F11" s="2">
        <v>35867952</v>
      </c>
      <c r="I11" s="2">
        <v>113685132</v>
      </c>
    </row>
    <row r="12" spans="1:9" ht="12.75">
      <c r="A12" s="1">
        <v>1994</v>
      </c>
      <c r="B12" s="1" t="s">
        <v>106</v>
      </c>
      <c r="C12" s="1" t="s">
        <v>107</v>
      </c>
      <c r="E12" s="2">
        <v>2734788</v>
      </c>
      <c r="F12" s="2">
        <v>37732584</v>
      </c>
      <c r="I12" s="2">
        <v>116746584</v>
      </c>
    </row>
    <row r="13" spans="1:9" ht="12.75">
      <c r="A13" s="1">
        <v>1995</v>
      </c>
      <c r="B13" s="1" t="s">
        <v>106</v>
      </c>
      <c r="C13" s="1" t="s">
        <v>107</v>
      </c>
      <c r="E13" s="2">
        <v>2839740</v>
      </c>
      <c r="F13" s="2">
        <v>39441396</v>
      </c>
      <c r="I13" s="2">
        <v>120456816</v>
      </c>
    </row>
    <row r="14" spans="1:9" ht="12.75">
      <c r="A14" s="1">
        <v>1996</v>
      </c>
      <c r="B14" s="1" t="s">
        <v>106</v>
      </c>
      <c r="C14" s="1" t="s">
        <v>107</v>
      </c>
      <c r="E14" s="2">
        <v>2816460</v>
      </c>
      <c r="F14" s="2">
        <v>44061444</v>
      </c>
      <c r="I14" s="2">
        <v>123352428</v>
      </c>
    </row>
    <row r="15" spans="1:9" ht="12.75">
      <c r="A15" s="1">
        <v>1997</v>
      </c>
      <c r="B15" s="1" t="s">
        <v>106</v>
      </c>
      <c r="C15" s="1" t="s">
        <v>107</v>
      </c>
      <c r="E15" s="2">
        <v>2734332</v>
      </c>
      <c r="F15" s="2">
        <v>50324100</v>
      </c>
      <c r="I15" s="2">
        <v>127587348</v>
      </c>
    </row>
    <row r="17" spans="1:9" ht="12.75">
      <c r="A17" s="1">
        <v>1998</v>
      </c>
      <c r="B17" s="1" t="s">
        <v>106</v>
      </c>
      <c r="C17" s="1" t="s">
        <v>107</v>
      </c>
      <c r="D17" s="2">
        <v>9500724</v>
      </c>
      <c r="E17" s="2">
        <v>2497368</v>
      </c>
      <c r="F17" s="2">
        <v>41967384</v>
      </c>
      <c r="H17" s="2">
        <v>14889456</v>
      </c>
      <c r="I17" s="2">
        <v>119378484</v>
      </c>
    </row>
    <row r="18" spans="1:9" ht="12.75">
      <c r="A18" s="1">
        <v>1998</v>
      </c>
      <c r="B18" s="1" t="s">
        <v>106</v>
      </c>
      <c r="C18" s="1" t="s">
        <v>108</v>
      </c>
      <c r="D18" s="2">
        <v>1077845.33</v>
      </c>
      <c r="E18" s="2">
        <v>2497368</v>
      </c>
      <c r="F18" s="2">
        <v>41967384</v>
      </c>
      <c r="H18" s="2">
        <v>14889456</v>
      </c>
      <c r="I18" s="2">
        <v>119378484</v>
      </c>
    </row>
    <row r="19" spans="1:8" ht="12.75">
      <c r="A19" s="1">
        <v>1998</v>
      </c>
      <c r="B19" s="1" t="s">
        <v>109</v>
      </c>
      <c r="C19" s="1" t="s">
        <v>110</v>
      </c>
      <c r="D19" s="2">
        <v>9500724</v>
      </c>
      <c r="F19" s="2">
        <v>41967384</v>
      </c>
      <c r="H19" s="2">
        <v>14889456</v>
      </c>
    </row>
    <row r="20" spans="1:9" ht="12.75">
      <c r="A20" s="1">
        <v>1998</v>
      </c>
      <c r="B20" s="1" t="s">
        <v>109</v>
      </c>
      <c r="C20" s="1" t="s">
        <v>108</v>
      </c>
      <c r="D20" s="2">
        <v>9500724</v>
      </c>
      <c r="E20" s="2">
        <v>2497368</v>
      </c>
      <c r="F20" s="2">
        <v>41967384</v>
      </c>
      <c r="H20" s="2">
        <v>14889456</v>
      </c>
      <c r="I20" s="2">
        <v>119378484</v>
      </c>
    </row>
    <row r="21" spans="1:9" ht="12.75">
      <c r="A21" s="1">
        <v>1998</v>
      </c>
      <c r="B21" s="1" t="s">
        <v>111</v>
      </c>
      <c r="C21" s="1" t="s">
        <v>108</v>
      </c>
      <c r="D21" s="2">
        <v>9500724</v>
      </c>
      <c r="E21" s="2">
        <v>2497368</v>
      </c>
      <c r="F21" s="2">
        <v>41967384</v>
      </c>
      <c r="H21" s="2">
        <v>14889456</v>
      </c>
      <c r="I21" s="2">
        <v>119378484</v>
      </c>
    </row>
    <row r="23" spans="1:9" ht="12.75">
      <c r="A23" s="1">
        <v>1999</v>
      </c>
      <c r="B23" s="1" t="s">
        <v>106</v>
      </c>
      <c r="C23" s="1" t="s">
        <v>107</v>
      </c>
      <c r="D23" s="2">
        <v>10654200</v>
      </c>
      <c r="E23" s="2">
        <v>2479212</v>
      </c>
      <c r="F23" s="2">
        <v>48169476</v>
      </c>
      <c r="H23" s="2">
        <v>18465528</v>
      </c>
      <c r="I23" s="2">
        <v>120307044</v>
      </c>
    </row>
    <row r="24" spans="1:9" ht="12.75">
      <c r="A24" s="1">
        <v>1999</v>
      </c>
      <c r="B24" s="1" t="s">
        <v>106</v>
      </c>
      <c r="C24" s="1" t="s">
        <v>108</v>
      </c>
      <c r="D24" s="2">
        <v>1616006</v>
      </c>
      <c r="E24" s="2">
        <v>2479212</v>
      </c>
      <c r="F24" s="2">
        <v>48169476</v>
      </c>
      <c r="H24" s="2">
        <v>18465528</v>
      </c>
      <c r="I24" s="2">
        <v>120307044</v>
      </c>
    </row>
    <row r="25" spans="1:8" ht="12.75">
      <c r="A25" s="1">
        <v>1999</v>
      </c>
      <c r="B25" s="1" t="s">
        <v>109</v>
      </c>
      <c r="C25" s="1" t="s">
        <v>110</v>
      </c>
      <c r="D25" s="2">
        <v>10654200</v>
      </c>
      <c r="F25" s="2">
        <v>48169476</v>
      </c>
      <c r="H25" s="2">
        <v>18465528</v>
      </c>
    </row>
    <row r="26" spans="1:9" ht="12.75">
      <c r="A26" s="1">
        <v>1999</v>
      </c>
      <c r="B26" s="1" t="s">
        <v>109</v>
      </c>
      <c r="C26" s="1" t="s">
        <v>108</v>
      </c>
      <c r="D26" s="2">
        <v>1616006</v>
      </c>
      <c r="E26" s="2">
        <v>2479212</v>
      </c>
      <c r="F26" s="2">
        <v>48169476</v>
      </c>
      <c r="H26" s="2">
        <v>18465528</v>
      </c>
      <c r="I26" s="2">
        <v>120307044</v>
      </c>
    </row>
    <row r="27" spans="1:9" ht="12.75">
      <c r="A27" s="1">
        <v>1999</v>
      </c>
      <c r="B27" s="1" t="s">
        <v>111</v>
      </c>
      <c r="C27" s="1" t="s">
        <v>108</v>
      </c>
      <c r="D27" s="2">
        <v>1616006</v>
      </c>
      <c r="E27" s="2">
        <v>2479212</v>
      </c>
      <c r="F27" s="2">
        <v>48169476</v>
      </c>
      <c r="H27" s="2">
        <v>18465528</v>
      </c>
      <c r="I27" s="2">
        <v>120307044</v>
      </c>
    </row>
    <row r="29" spans="1:10" ht="12.75">
      <c r="A29" s="1">
        <v>2000</v>
      </c>
      <c r="B29" s="1" t="s">
        <v>106</v>
      </c>
      <c r="C29" s="1" t="s">
        <v>107</v>
      </c>
      <c r="G29" s="2">
        <v>55438326</v>
      </c>
      <c r="H29" s="2">
        <v>20810538</v>
      </c>
      <c r="J29" s="2">
        <v>119956902</v>
      </c>
    </row>
    <row r="30" spans="1:10" ht="12.75">
      <c r="A30" s="1">
        <v>2000</v>
      </c>
      <c r="B30" s="1" t="s">
        <v>106</v>
      </c>
      <c r="C30" s="1" t="s">
        <v>108</v>
      </c>
      <c r="D30" s="2">
        <v>1100394.67</v>
      </c>
      <c r="F30" s="2">
        <v>45534774</v>
      </c>
      <c r="H30" s="2">
        <v>20810538</v>
      </c>
      <c r="J30" s="2">
        <v>119956902</v>
      </c>
    </row>
    <row r="31" spans="1:10" ht="12.75">
      <c r="A31" s="1">
        <v>2000</v>
      </c>
      <c r="B31" s="1" t="s">
        <v>111</v>
      </c>
      <c r="C31" s="1" t="s">
        <v>108</v>
      </c>
      <c r="D31" s="2">
        <v>1100394.67</v>
      </c>
      <c r="F31" s="2">
        <v>45534774</v>
      </c>
      <c r="H31" s="2">
        <v>20810538</v>
      </c>
      <c r="J31" s="2">
        <v>119956902</v>
      </c>
    </row>
    <row r="33" spans="1:10" ht="12.75">
      <c r="A33" s="1">
        <v>2001</v>
      </c>
      <c r="B33" s="1" t="s">
        <v>106</v>
      </c>
      <c r="C33" s="1" t="s">
        <v>107</v>
      </c>
      <c r="G33" s="2">
        <v>58693044</v>
      </c>
      <c r="H33" s="2">
        <v>22813032</v>
      </c>
      <c r="J33" s="2">
        <v>124696446</v>
      </c>
    </row>
    <row r="34" spans="1:6" ht="12.75">
      <c r="A34" s="1">
        <v>2001</v>
      </c>
      <c r="B34" s="1" t="s">
        <v>106</v>
      </c>
      <c r="C34" s="1" t="s">
        <v>108</v>
      </c>
      <c r="D34" s="2">
        <v>1139848.67</v>
      </c>
      <c r="F34" s="2">
        <v>48434406</v>
      </c>
    </row>
    <row r="35" spans="1:10" ht="12.75">
      <c r="A35" s="1">
        <v>2001</v>
      </c>
      <c r="B35" s="1" t="s">
        <v>111</v>
      </c>
      <c r="C35" s="1" t="s">
        <v>108</v>
      </c>
      <c r="D35" s="2">
        <v>22813032</v>
      </c>
      <c r="F35" s="2">
        <v>122527398</v>
      </c>
      <c r="H35" s="2">
        <v>10258638</v>
      </c>
      <c r="J35" s="2">
        <v>48434406</v>
      </c>
    </row>
    <row r="37" spans="1:10" ht="12.75">
      <c r="A37" s="1">
        <v>2002</v>
      </c>
      <c r="B37" s="1" t="s">
        <v>106</v>
      </c>
      <c r="C37" s="1" t="s">
        <v>107</v>
      </c>
      <c r="G37" s="2">
        <v>56635056</v>
      </c>
      <c r="H37" s="2">
        <v>22477644</v>
      </c>
      <c r="J37" s="2">
        <v>122731962</v>
      </c>
    </row>
    <row r="38" spans="1:6" ht="12.75">
      <c r="A38" s="1">
        <v>2002</v>
      </c>
      <c r="B38" s="1" t="s">
        <v>106</v>
      </c>
      <c r="C38" s="1" t="s">
        <v>108</v>
      </c>
      <c r="D38" s="2">
        <v>1072174</v>
      </c>
      <c r="F38" s="2">
        <v>46985490</v>
      </c>
    </row>
    <row r="39" spans="1:10" ht="12.75">
      <c r="A39" s="1">
        <v>2002</v>
      </c>
      <c r="B39" s="1" t="s">
        <v>111</v>
      </c>
      <c r="C39" s="1" t="s">
        <v>108</v>
      </c>
      <c r="D39" s="2">
        <v>0</v>
      </c>
      <c r="F39" s="2">
        <v>0</v>
      </c>
      <c r="H39" s="2">
        <v>0</v>
      </c>
      <c r="J39" s="2">
        <v>0</v>
      </c>
    </row>
    <row r="41" spans="1:10" ht="12.75">
      <c r="A41" s="1">
        <v>2003</v>
      </c>
      <c r="B41" s="1" t="s">
        <v>106</v>
      </c>
      <c r="C41" s="1" t="s">
        <v>107</v>
      </c>
      <c r="G41" s="2">
        <v>48766998</v>
      </c>
      <c r="H41" s="2">
        <v>21144378</v>
      </c>
      <c r="J41" s="2">
        <v>117126624</v>
      </c>
    </row>
    <row r="42" spans="1:6" ht="12.75">
      <c r="A42" s="1">
        <v>2003</v>
      </c>
      <c r="B42" s="1" t="s">
        <v>106</v>
      </c>
      <c r="C42" s="1" t="s">
        <v>108</v>
      </c>
      <c r="D42" s="2">
        <v>594002</v>
      </c>
      <c r="F42" s="2">
        <v>43420980</v>
      </c>
    </row>
    <row r="43" spans="1:10" ht="12.75">
      <c r="A43" s="1">
        <v>2003</v>
      </c>
      <c r="B43" s="1" t="s">
        <v>111</v>
      </c>
      <c r="C43" s="1" t="s">
        <v>108</v>
      </c>
      <c r="D43" s="2">
        <v>0</v>
      </c>
      <c r="F43" s="2">
        <v>0</v>
      </c>
      <c r="H43" s="2">
        <v>0</v>
      </c>
      <c r="J43" s="2">
        <v>0</v>
      </c>
    </row>
    <row r="45" spans="1:10" ht="12.75">
      <c r="A45" s="1">
        <v>2004</v>
      </c>
      <c r="B45" s="1" t="s">
        <v>106</v>
      </c>
      <c r="C45" s="1" t="s">
        <v>107</v>
      </c>
      <c r="G45" s="2">
        <v>39273018</v>
      </c>
      <c r="H45" s="2">
        <v>17982510</v>
      </c>
      <c r="J45" s="2">
        <v>110829420</v>
      </c>
    </row>
    <row r="46" spans="1:6" ht="12.75">
      <c r="A46" s="1">
        <v>2004</v>
      </c>
      <c r="B46" s="1" t="s">
        <v>106</v>
      </c>
      <c r="C46" s="1" t="s">
        <v>108</v>
      </c>
      <c r="D46" s="2">
        <v>527702.67</v>
      </c>
      <c r="F46" s="2">
        <v>33192696</v>
      </c>
    </row>
    <row r="47" spans="1:10" ht="12.75">
      <c r="A47" s="1">
        <v>2004</v>
      </c>
      <c r="B47" s="1" t="s">
        <v>112</v>
      </c>
      <c r="C47" s="1" t="s">
        <v>108</v>
      </c>
      <c r="D47" s="2">
        <v>0</v>
      </c>
      <c r="F47" s="2">
        <v>0</v>
      </c>
      <c r="H47" s="2">
        <v>0</v>
      </c>
      <c r="J47" s="2">
        <v>0</v>
      </c>
    </row>
    <row r="49" spans="1:10" ht="12.75">
      <c r="A49" s="1">
        <v>2005</v>
      </c>
      <c r="B49" s="1" t="s">
        <v>106</v>
      </c>
      <c r="C49" s="1" t="s">
        <v>107</v>
      </c>
      <c r="G49" s="2">
        <v>37645356</v>
      </c>
      <c r="H49" s="2">
        <v>14779260</v>
      </c>
      <c r="J49" s="2">
        <v>104694456</v>
      </c>
    </row>
    <row r="50" spans="1:6" ht="12.75">
      <c r="A50" s="1">
        <v>2005</v>
      </c>
      <c r="B50" s="1" t="s">
        <v>106</v>
      </c>
      <c r="C50" s="1" t="s">
        <v>108</v>
      </c>
      <c r="D50" s="2">
        <v>480259.33</v>
      </c>
      <c r="F50" s="2">
        <v>32110572</v>
      </c>
    </row>
    <row r="51" spans="1:10" ht="12.75">
      <c r="A51" s="1">
        <v>2005</v>
      </c>
      <c r="B51" s="1" t="s">
        <v>112</v>
      </c>
      <c r="C51" s="1" t="s">
        <v>108</v>
      </c>
      <c r="D51" s="2">
        <v>0</v>
      </c>
      <c r="F51" s="2">
        <v>0</v>
      </c>
      <c r="H51" s="2">
        <v>0</v>
      </c>
      <c r="J51" s="2">
        <v>0</v>
      </c>
    </row>
    <row r="53" spans="1:10" ht="12.75">
      <c r="A53" s="1">
        <v>2006</v>
      </c>
      <c r="B53" s="1" t="s">
        <v>106</v>
      </c>
      <c r="C53" s="1" t="s">
        <v>107</v>
      </c>
      <c r="G53" s="2">
        <v>36358920</v>
      </c>
      <c r="H53" s="2">
        <v>12494916</v>
      </c>
      <c r="J53" s="2">
        <v>99921126</v>
      </c>
    </row>
    <row r="54" spans="1:6" ht="12.75">
      <c r="A54" s="1">
        <v>2006</v>
      </c>
      <c r="B54" s="1" t="s">
        <v>106</v>
      </c>
      <c r="C54" s="1" t="s">
        <v>108</v>
      </c>
      <c r="D54" s="2">
        <v>433198.67</v>
      </c>
      <c r="F54" s="2">
        <v>31405332</v>
      </c>
    </row>
    <row r="55" spans="1:10" ht="12.75">
      <c r="A55" s="1">
        <v>2006</v>
      </c>
      <c r="B55" s="1" t="s">
        <v>112</v>
      </c>
      <c r="C55" s="1" t="s">
        <v>108</v>
      </c>
      <c r="D55" s="2">
        <v>0</v>
      </c>
      <c r="F55" s="2">
        <v>0</v>
      </c>
      <c r="H55" s="2">
        <v>0</v>
      </c>
      <c r="J55" s="2">
        <v>0</v>
      </c>
    </row>
    <row r="57" spans="1:10" ht="12.75">
      <c r="A57" s="1">
        <v>2007</v>
      </c>
      <c r="B57" s="1" t="s">
        <v>106</v>
      </c>
      <c r="C57" s="1" t="s">
        <v>107</v>
      </c>
      <c r="G57" s="2">
        <v>35360004</v>
      </c>
      <c r="H57" s="2">
        <v>10644132</v>
      </c>
      <c r="J57" s="2">
        <v>94826322</v>
      </c>
    </row>
    <row r="58" spans="1:6" ht="12.75">
      <c r="A58" s="1">
        <v>2007</v>
      </c>
      <c r="B58" s="1" t="s">
        <v>106</v>
      </c>
      <c r="C58" s="1" t="s">
        <v>108</v>
      </c>
      <c r="D58" s="2">
        <v>386662</v>
      </c>
      <c r="F58" s="2">
        <v>31025472</v>
      </c>
    </row>
    <row r="59" spans="1:10" ht="12.75">
      <c r="A59" s="1">
        <v>2007</v>
      </c>
      <c r="B59" s="1" t="s">
        <v>112</v>
      </c>
      <c r="C59" s="1" t="s">
        <v>108</v>
      </c>
      <c r="D59" s="2">
        <v>0</v>
      </c>
      <c r="F59" s="2">
        <v>0</v>
      </c>
      <c r="H59" s="2">
        <v>0</v>
      </c>
      <c r="J59" s="2">
        <v>0</v>
      </c>
    </row>
    <row r="61" spans="1:10" ht="12.75">
      <c r="A61" s="1">
        <v>2008</v>
      </c>
      <c r="B61" s="1" t="s">
        <v>106</v>
      </c>
      <c r="C61" s="1" t="s">
        <v>107</v>
      </c>
      <c r="G61" s="2">
        <v>34355154</v>
      </c>
      <c r="H61" s="2">
        <v>9062166</v>
      </c>
      <c r="J61" s="2">
        <v>87859848</v>
      </c>
    </row>
    <row r="62" spans="1:6" ht="12.75">
      <c r="A62" s="1">
        <v>2008</v>
      </c>
      <c r="B62" s="1" t="s">
        <v>106</v>
      </c>
      <c r="C62" s="1" t="s">
        <v>108</v>
      </c>
      <c r="D62" s="2">
        <v>348256.67</v>
      </c>
      <c r="F62" s="2">
        <v>30551622</v>
      </c>
    </row>
    <row r="63" spans="1:10" ht="12.75">
      <c r="A63" s="1">
        <v>2008</v>
      </c>
      <c r="B63" s="1" t="s">
        <v>112</v>
      </c>
      <c r="C63" s="1" t="s">
        <v>108</v>
      </c>
      <c r="D63" s="2">
        <v>0</v>
      </c>
      <c r="F63" s="2">
        <v>0</v>
      </c>
      <c r="H63" s="2">
        <v>0</v>
      </c>
      <c r="J63" s="2">
        <v>0</v>
      </c>
    </row>
    <row r="65" spans="1:10" ht="12.75">
      <c r="A65" s="1">
        <v>2009</v>
      </c>
      <c r="B65" s="1" t="s">
        <v>106</v>
      </c>
      <c r="C65" s="1" t="s">
        <v>107</v>
      </c>
      <c r="G65" s="2">
        <v>32767890</v>
      </c>
      <c r="H65" s="2">
        <v>7635390</v>
      </c>
      <c r="J65" s="2">
        <v>79433742</v>
      </c>
    </row>
    <row r="66" spans="1:6" ht="12.75">
      <c r="A66" s="1">
        <v>2009</v>
      </c>
      <c r="B66" s="1" t="s">
        <v>106</v>
      </c>
      <c r="C66" s="1" t="s">
        <v>108</v>
      </c>
      <c r="D66" s="2">
        <v>312946.67</v>
      </c>
      <c r="F66" s="2">
        <v>29378844</v>
      </c>
    </row>
    <row r="67" spans="1:10" ht="12.75">
      <c r="A67" s="1">
        <v>2009</v>
      </c>
      <c r="B67" s="1" t="s">
        <v>112</v>
      </c>
      <c r="C67" s="1" t="s">
        <v>108</v>
      </c>
      <c r="D67" s="2">
        <v>0</v>
      </c>
      <c r="F67" s="2">
        <v>0</v>
      </c>
      <c r="H67" s="2">
        <v>0</v>
      </c>
      <c r="J67" s="2">
        <v>0</v>
      </c>
    </row>
    <row r="70" ht="12.75">
      <c r="A70" s="1" t="s">
        <v>113</v>
      </c>
    </row>
    <row r="71" spans="1:9" ht="12.75" customHeight="1">
      <c r="A71" s="1">
        <v>2001</v>
      </c>
      <c r="B71" s="1" t="s">
        <v>111</v>
      </c>
      <c r="C71" s="1" t="s">
        <v>108</v>
      </c>
      <c r="D71" s="6" t="s">
        <v>114</v>
      </c>
      <c r="E71" s="6"/>
      <c r="F71" s="6"/>
      <c r="G71" s="6"/>
      <c r="H71" s="6"/>
      <c r="I71" s="6"/>
    </row>
    <row r="72" spans="1:9" ht="12.75" customHeight="1">
      <c r="A72" s="1" t="s">
        <v>115</v>
      </c>
      <c r="C72" s="1" t="s">
        <v>108</v>
      </c>
      <c r="D72" s="6" t="s">
        <v>116</v>
      </c>
      <c r="E72" s="6"/>
      <c r="F72" s="6"/>
      <c r="G72" s="6"/>
      <c r="H72" s="6"/>
      <c r="I72" s="6"/>
    </row>
    <row r="73" spans="4:8" ht="12.75" customHeight="1">
      <c r="D73" s="6" t="s">
        <v>117</v>
      </c>
      <c r="E73" s="6"/>
      <c r="F73" s="6"/>
      <c r="G73" s="6"/>
      <c r="H73" s="6"/>
    </row>
  </sheetData>
  <mergeCells count="6">
    <mergeCell ref="A1:F1"/>
    <mergeCell ref="A3:F3"/>
    <mergeCell ref="D7:J7"/>
    <mergeCell ref="D71:I71"/>
    <mergeCell ref="D72:I72"/>
    <mergeCell ref="D73:H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" sqref="A3"/>
    </sheetView>
  </sheetViews>
  <sheetFormatPr defaultColWidth="9.140625" defaultRowHeight="12.75"/>
  <cols>
    <col min="1" max="2" width="9.00390625" style="1" customWidth="1"/>
    <col min="3" max="12" width="12.8515625" style="2" customWidth="1"/>
    <col min="13" max="16384" width="9.00390625" style="1" customWidth="1"/>
  </cols>
  <sheetData>
    <row r="1" spans="1:8" ht="12.75" customHeight="1">
      <c r="A1" s="3" t="s">
        <v>118</v>
      </c>
      <c r="B1" s="3"/>
      <c r="C1" s="3"/>
      <c r="D1" s="3"/>
      <c r="E1" s="3"/>
      <c r="F1" s="3"/>
      <c r="G1" s="3"/>
      <c r="H1" s="3"/>
    </row>
    <row r="2" ht="12.75">
      <c r="A2" s="1" t="s">
        <v>102</v>
      </c>
    </row>
    <row r="3" spans="1:6" ht="12.75" customHeight="1">
      <c r="A3" s="3" t="s">
        <v>119</v>
      </c>
      <c r="B3" s="3"/>
      <c r="C3" s="3"/>
      <c r="D3" s="3"/>
      <c r="E3" s="3"/>
      <c r="F3" s="3"/>
    </row>
    <row r="5" spans="3:12" ht="12.75" customHeight="1">
      <c r="C5" s="4" t="s">
        <v>103</v>
      </c>
      <c r="D5" s="4"/>
      <c r="E5" s="4"/>
      <c r="F5" s="4"/>
      <c r="G5" s="4"/>
      <c r="H5" s="4"/>
      <c r="I5" s="4"/>
      <c r="J5" s="4"/>
      <c r="K5" s="4"/>
      <c r="L5" s="4"/>
    </row>
    <row r="6" spans="1:12" ht="24.75">
      <c r="A6" s="1" t="s">
        <v>78</v>
      </c>
      <c r="B6" s="1" t="s">
        <v>105</v>
      </c>
      <c r="C6" s="2" t="s">
        <v>25</v>
      </c>
      <c r="D6" s="2" t="s">
        <v>65</v>
      </c>
      <c r="E6" s="2" t="s">
        <v>66</v>
      </c>
      <c r="F6" s="2" t="s">
        <v>67</v>
      </c>
      <c r="G6" s="2" t="s">
        <v>68</v>
      </c>
      <c r="H6" s="2" t="s">
        <v>69</v>
      </c>
      <c r="I6" s="2" t="s">
        <v>79</v>
      </c>
      <c r="J6" s="2" t="s">
        <v>71</v>
      </c>
      <c r="K6" s="2" t="s">
        <v>80</v>
      </c>
      <c r="L6" s="2" t="s">
        <v>62</v>
      </c>
    </row>
    <row r="7" spans="1:11" ht="12.75">
      <c r="A7" s="1">
        <v>1992</v>
      </c>
      <c r="B7" s="1" t="s">
        <v>110</v>
      </c>
      <c r="D7" s="2">
        <v>2353956</v>
      </c>
      <c r="E7" s="2">
        <v>34803504</v>
      </c>
      <c r="K7" s="2">
        <v>111147900</v>
      </c>
    </row>
    <row r="8" spans="1:11" ht="12.75">
      <c r="A8" s="1">
        <v>1993</v>
      </c>
      <c r="B8" s="1" t="s">
        <v>110</v>
      </c>
      <c r="D8" s="2">
        <v>2542884</v>
      </c>
      <c r="E8" s="2">
        <v>35867952</v>
      </c>
      <c r="K8" s="2">
        <v>113685144</v>
      </c>
    </row>
    <row r="9" spans="1:12" ht="12.75">
      <c r="A9" s="1">
        <v>1994</v>
      </c>
      <c r="B9" s="1" t="s">
        <v>110</v>
      </c>
      <c r="E9" s="2">
        <v>37732584</v>
      </c>
      <c r="I9" s="2">
        <v>112254420</v>
      </c>
      <c r="L9" s="2">
        <v>4492164</v>
      </c>
    </row>
    <row r="10" spans="1:12" ht="12.75">
      <c r="A10" s="1">
        <v>1995</v>
      </c>
      <c r="B10" s="1" t="s">
        <v>110</v>
      </c>
      <c r="E10" s="2">
        <v>39441396</v>
      </c>
      <c r="I10" s="2">
        <v>115956084</v>
      </c>
      <c r="L10" s="2">
        <v>4500732</v>
      </c>
    </row>
    <row r="11" spans="1:10" ht="12.75">
      <c r="A11" s="1">
        <v>1996</v>
      </c>
      <c r="B11" s="1" t="s">
        <v>110</v>
      </c>
      <c r="E11" s="2">
        <v>44061444</v>
      </c>
      <c r="J11" s="2">
        <v>126190459</v>
      </c>
    </row>
    <row r="12" spans="1:10" ht="12.75">
      <c r="A12" s="1">
        <v>1997</v>
      </c>
      <c r="B12" s="1" t="s">
        <v>110</v>
      </c>
      <c r="E12" s="2">
        <v>50324100</v>
      </c>
      <c r="J12" s="2">
        <v>130321680</v>
      </c>
    </row>
    <row r="13" spans="1:10" ht="12.75">
      <c r="A13" s="1">
        <v>1998</v>
      </c>
      <c r="B13" s="1" t="s">
        <v>110</v>
      </c>
      <c r="F13" s="2">
        <v>52066044</v>
      </c>
      <c r="H13" s="2">
        <v>14889456</v>
      </c>
      <c r="J13" s="2">
        <v>121875852</v>
      </c>
    </row>
    <row r="14" spans="1:10" ht="12.75">
      <c r="A14" s="1">
        <v>1998</v>
      </c>
      <c r="B14" s="1" t="s">
        <v>108</v>
      </c>
      <c r="C14" s="2">
        <v>9500724</v>
      </c>
      <c r="G14" s="2">
        <v>41967384</v>
      </c>
      <c r="H14" s="2">
        <v>14889456</v>
      </c>
      <c r="J14" s="2">
        <v>121875852</v>
      </c>
    </row>
    <row r="15" spans="1:10" ht="12.75">
      <c r="A15" s="1">
        <v>1999</v>
      </c>
      <c r="B15" s="1" t="s">
        <v>110</v>
      </c>
      <c r="F15" s="2">
        <v>58823676</v>
      </c>
      <c r="H15" s="2">
        <v>18465528</v>
      </c>
      <c r="J15" s="2">
        <v>122786256</v>
      </c>
    </row>
    <row r="16" spans="1:10" ht="12.75">
      <c r="A16" s="1">
        <v>1999</v>
      </c>
      <c r="B16" s="1" t="s">
        <v>108</v>
      </c>
      <c r="C16" s="2">
        <v>14544054</v>
      </c>
      <c r="G16" s="2">
        <v>48169476</v>
      </c>
      <c r="H16" s="2">
        <v>18465528</v>
      </c>
      <c r="J16" s="2">
        <v>122786256</v>
      </c>
    </row>
    <row r="17" spans="1:10" ht="12.75">
      <c r="A17" s="1">
        <v>2000</v>
      </c>
      <c r="B17" s="1" t="s">
        <v>110</v>
      </c>
      <c r="F17" s="2">
        <v>56972988</v>
      </c>
      <c r="H17" s="2">
        <v>21205698</v>
      </c>
      <c r="J17" s="2">
        <v>124453884</v>
      </c>
    </row>
    <row r="18" spans="1:10" ht="12.75">
      <c r="A18" s="1">
        <v>2000</v>
      </c>
      <c r="B18" s="1" t="s">
        <v>108</v>
      </c>
      <c r="C18" s="2">
        <v>13463520</v>
      </c>
      <c r="G18" s="2">
        <v>46875348</v>
      </c>
      <c r="H18" s="2">
        <v>21205698</v>
      </c>
      <c r="J18" s="2">
        <v>124453884</v>
      </c>
    </row>
    <row r="19" spans="1:10" ht="12.75">
      <c r="A19" s="1">
        <v>2001</v>
      </c>
      <c r="B19" s="1" t="s">
        <v>110</v>
      </c>
      <c r="F19" s="2">
        <v>57161064</v>
      </c>
      <c r="H19" s="2">
        <v>22369692</v>
      </c>
      <c r="J19" s="2">
        <v>120376542</v>
      </c>
    </row>
    <row r="20" spans="1:7" ht="12.75">
      <c r="A20" s="1">
        <v>2001</v>
      </c>
      <c r="B20" s="1" t="s">
        <v>108</v>
      </c>
      <c r="C20" s="2">
        <v>13413708</v>
      </c>
      <c r="G20" s="2">
        <v>47100786</v>
      </c>
    </row>
    <row r="21" spans="1:10" ht="12.75">
      <c r="A21" s="1">
        <v>2003</v>
      </c>
      <c r="B21" s="1" t="s">
        <v>110</v>
      </c>
      <c r="F21" s="2">
        <v>48766998</v>
      </c>
      <c r="H21" s="2">
        <v>21144378</v>
      </c>
      <c r="J21" s="2">
        <v>117126624</v>
      </c>
    </row>
    <row r="22" spans="1:7" ht="12.75">
      <c r="A22" s="1">
        <v>2003</v>
      </c>
      <c r="B22" s="1" t="s">
        <v>108</v>
      </c>
      <c r="C22" s="2">
        <v>7128024</v>
      </c>
      <c r="G22" s="2">
        <v>43420980</v>
      </c>
    </row>
    <row r="23" spans="1:10" ht="12.75">
      <c r="A23" s="1">
        <v>2004</v>
      </c>
      <c r="B23" s="1" t="s">
        <v>110</v>
      </c>
      <c r="F23" s="2">
        <v>39273018</v>
      </c>
      <c r="H23" s="2">
        <v>17982510</v>
      </c>
      <c r="J23" s="2">
        <v>110829420</v>
      </c>
    </row>
    <row r="24" spans="1:7" ht="12.75">
      <c r="A24" s="1">
        <v>2004</v>
      </c>
      <c r="B24" s="1" t="s">
        <v>108</v>
      </c>
      <c r="C24" s="2">
        <v>6332432</v>
      </c>
      <c r="G24" s="2">
        <v>33192696</v>
      </c>
    </row>
    <row r="25" spans="1:10" ht="12.75">
      <c r="A25" s="1">
        <v>2005</v>
      </c>
      <c r="B25" s="1" t="s">
        <v>110</v>
      </c>
      <c r="F25" s="2">
        <v>37645356</v>
      </c>
      <c r="H25" s="2">
        <v>14779260</v>
      </c>
      <c r="J25" s="2">
        <v>104694456</v>
      </c>
    </row>
    <row r="26" spans="1:7" ht="12.75">
      <c r="A26" s="1">
        <v>2005</v>
      </c>
      <c r="B26" s="1" t="s">
        <v>108</v>
      </c>
      <c r="C26" s="2">
        <v>5763112</v>
      </c>
      <c r="G26" s="2">
        <v>32110572</v>
      </c>
    </row>
    <row r="27" spans="1:10" ht="12.75">
      <c r="A27" s="1">
        <v>2006</v>
      </c>
      <c r="B27" s="1" t="s">
        <v>110</v>
      </c>
      <c r="F27" s="2">
        <v>36358920</v>
      </c>
      <c r="H27" s="2">
        <v>12494916</v>
      </c>
      <c r="J27" s="2">
        <v>99921126</v>
      </c>
    </row>
    <row r="28" spans="1:7" ht="12.75">
      <c r="A28" s="1">
        <v>2006</v>
      </c>
      <c r="B28" s="1" t="s">
        <v>108</v>
      </c>
      <c r="C28" s="2">
        <v>5198384</v>
      </c>
      <c r="G28" s="2">
        <v>31405332</v>
      </c>
    </row>
    <row r="29" spans="1:10" ht="12.75">
      <c r="A29" s="1">
        <v>2007</v>
      </c>
      <c r="B29" s="1" t="s">
        <v>110</v>
      </c>
      <c r="F29" s="2">
        <v>35360004</v>
      </c>
      <c r="H29" s="2">
        <v>10644132</v>
      </c>
      <c r="J29" s="2">
        <v>94826322</v>
      </c>
    </row>
    <row r="30" spans="1:7" ht="12.75">
      <c r="A30" s="1">
        <v>2007</v>
      </c>
      <c r="B30" s="1" t="s">
        <v>108</v>
      </c>
      <c r="C30" s="2">
        <v>4639944</v>
      </c>
      <c r="G30" s="2">
        <v>31025472</v>
      </c>
    </row>
    <row r="31" spans="1:10" ht="12.75">
      <c r="A31" s="1">
        <v>2008</v>
      </c>
      <c r="B31" s="1" t="s">
        <v>110</v>
      </c>
      <c r="F31" s="2">
        <v>34355154</v>
      </c>
      <c r="H31" s="2">
        <v>9062166</v>
      </c>
      <c r="J31" s="2">
        <v>87859848</v>
      </c>
    </row>
    <row r="32" spans="1:7" ht="12.75">
      <c r="A32" s="1">
        <v>2008</v>
      </c>
      <c r="B32" s="1" t="s">
        <v>108</v>
      </c>
      <c r="C32" s="2">
        <v>4639944</v>
      </c>
      <c r="G32" s="2">
        <v>31025472</v>
      </c>
    </row>
    <row r="33" spans="1:10" ht="12.75">
      <c r="A33" s="1">
        <v>2009</v>
      </c>
      <c r="B33" s="1" t="s">
        <v>110</v>
      </c>
      <c r="F33" s="2">
        <v>32767890</v>
      </c>
      <c r="H33" s="2">
        <v>7635390</v>
      </c>
      <c r="J33" s="2">
        <v>79433742</v>
      </c>
    </row>
    <row r="34" spans="1:7" ht="12.75">
      <c r="A34" s="1">
        <v>2009</v>
      </c>
      <c r="B34" s="1" t="s">
        <v>108</v>
      </c>
      <c r="C34" s="2">
        <v>3755360</v>
      </c>
      <c r="G34" s="2">
        <v>29378844</v>
      </c>
    </row>
  </sheetData>
  <mergeCells count="3">
    <mergeCell ref="A1:H1"/>
    <mergeCell ref="A3:F3"/>
    <mergeCell ref="C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Douglas.Galbi</dc:creator>
  <cp:keywords/>
  <dc:description/>
  <cp:lastModifiedBy>Douglas Galbi</cp:lastModifiedBy>
  <dcterms:created xsi:type="dcterms:W3CDTF">2009-11-12T19:59:04Z</dcterms:created>
  <dcterms:modified xsi:type="dcterms:W3CDTF">2009-11-15T17:44:08Z</dcterms:modified>
  <cp:category/>
  <cp:version/>
  <cp:contentType/>
  <cp:contentStatus/>
  <cp:revision>2</cp:revision>
</cp:coreProperties>
</file>